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23100" windowHeight="10875"/>
  </bookViews>
  <sheets>
    <sheet name="Enrollment by Housing Type" sheetId="1" r:id="rId1"/>
    <sheet name="Data for Chart" sheetId="2" state="hidden" r:id="rId2"/>
  </sheets>
  <definedNames>
    <definedName name="_xlnm.Print_Area" localSheetId="0">'Enrollment by Housing Type'!$A$1:$AS$33</definedName>
    <definedName name="_xlnm.Print_Titles" localSheetId="0">'Enrollment by Housing Type'!$1:$2</definedName>
  </definedNames>
  <calcPr calcId="162913"/>
</workbook>
</file>

<file path=xl/calcChain.xml><?xml version="1.0" encoding="utf-8"?>
<calcChain xmlns="http://schemas.openxmlformats.org/spreadsheetml/2006/main">
  <c r="AM9" i="1" l="1"/>
  <c r="AM16" i="1"/>
  <c r="AM18" i="1"/>
  <c r="AM20" i="1"/>
  <c r="AM22" i="1"/>
  <c r="AL24" i="1" l="1"/>
  <c r="AL22" i="1"/>
  <c r="AL19" i="1"/>
  <c r="AL20" i="1" s="1"/>
  <c r="AL18" i="1"/>
  <c r="AL11" i="1"/>
  <c r="AL9" i="1"/>
  <c r="AM19" i="1" l="1"/>
  <c r="AK25" i="1" l="1"/>
  <c r="AK24" i="1" s="1"/>
  <c r="AK12" i="1"/>
  <c r="AK13" i="1" s="1"/>
  <c r="AK9" i="1" l="1"/>
  <c r="AK11" i="1"/>
  <c r="AK18" i="1"/>
  <c r="AK20" i="1"/>
  <c r="AK16" i="1"/>
  <c r="AK22" i="1"/>
  <c r="AJ12" i="1"/>
  <c r="AJ25" i="1" s="1"/>
  <c r="AI15" i="1"/>
  <c r="AI12" i="1"/>
  <c r="AI25" i="1" s="1"/>
  <c r="AH15" i="1"/>
  <c r="AH19" i="1" s="1"/>
  <c r="AH12" i="1"/>
  <c r="AG15" i="1"/>
  <c r="AG19" i="1" s="1"/>
  <c r="AG12" i="1"/>
  <c r="AF12" i="1"/>
  <c r="AF25" i="1" s="1"/>
  <c r="AF19" i="1"/>
  <c r="AE19" i="1"/>
  <c r="AE12" i="1"/>
  <c r="AD15" i="1"/>
  <c r="AD19" i="1" s="1"/>
  <c r="AD12" i="1"/>
  <c r="AC19" i="1"/>
  <c r="AC12" i="1"/>
  <c r="AB15" i="1"/>
  <c r="AB19" i="1" s="1"/>
  <c r="AB12" i="1"/>
  <c r="AA12" i="1"/>
  <c r="AA19" i="1"/>
  <c r="Z19" i="1"/>
  <c r="Z12" i="1"/>
  <c r="Y15" i="1"/>
  <c r="Y19" i="1" s="1"/>
  <c r="Y12" i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X15" i="1"/>
  <c r="X19" i="1" s="1"/>
  <c r="X12" i="1"/>
  <c r="W15" i="1"/>
  <c r="W19" i="1" s="1"/>
  <c r="W12" i="1"/>
  <c r="V15" i="1"/>
  <c r="V19" i="1" s="1"/>
  <c r="V25" i="1" s="1"/>
  <c r="V12" i="1"/>
  <c r="U12" i="1"/>
  <c r="U15" i="1"/>
  <c r="U19" i="1" s="1"/>
  <c r="T12" i="1"/>
  <c r="T17" i="1"/>
  <c r="T19" i="1" s="1"/>
  <c r="S12" i="1"/>
  <c r="S17" i="1"/>
  <c r="S19" i="1" s="1"/>
  <c r="S25" i="1" s="1"/>
  <c r="R12" i="1"/>
  <c r="R15" i="1"/>
  <c r="R19" i="1" s="1"/>
  <c r="R17" i="1"/>
  <c r="Q12" i="1"/>
  <c r="Q17" i="1"/>
  <c r="Q19" i="1" s="1"/>
  <c r="P12" i="1"/>
  <c r="P17" i="1"/>
  <c r="P19" i="1" s="1"/>
  <c r="O12" i="1"/>
  <c r="O17" i="1"/>
  <c r="O19" i="1" s="1"/>
  <c r="N12" i="1"/>
  <c r="N17" i="1"/>
  <c r="N19" i="1" s="1"/>
  <c r="M12" i="1"/>
  <c r="M17" i="1"/>
  <c r="M19" i="1" s="1"/>
  <c r="L12" i="1"/>
  <c r="L17" i="1"/>
  <c r="K12" i="1"/>
  <c r="K17" i="1"/>
  <c r="K19" i="1" s="1"/>
  <c r="J12" i="1"/>
  <c r="J17" i="1"/>
  <c r="J19" i="1" s="1"/>
  <c r="I12" i="1"/>
  <c r="I17" i="1"/>
  <c r="I19" i="1" s="1"/>
  <c r="H12" i="1"/>
  <c r="H17" i="1"/>
  <c r="H19" i="1"/>
  <c r="G12" i="1"/>
  <c r="G17" i="1"/>
  <c r="G19" i="1" s="1"/>
  <c r="F12" i="1"/>
  <c r="F17" i="1"/>
  <c r="F19" i="1" s="1"/>
  <c r="G6" i="1"/>
  <c r="H6" i="1" s="1"/>
  <c r="I6" i="1" s="1"/>
  <c r="J6" i="1" s="1"/>
  <c r="K6" i="1" s="1"/>
  <c r="L6" i="1" s="1"/>
  <c r="M6" i="1" s="1"/>
  <c r="N6" i="1" s="1"/>
  <c r="O6" i="1" s="1"/>
  <c r="L19" i="1"/>
  <c r="AM11" i="1"/>
  <c r="Z25" i="1" l="1"/>
  <c r="Z9" i="1" s="1"/>
  <c r="H25" i="1"/>
  <c r="H22" i="1" s="1"/>
  <c r="R25" i="1"/>
  <c r="R20" i="1" s="1"/>
  <c r="I25" i="1"/>
  <c r="I20" i="1"/>
  <c r="G25" i="1"/>
  <c r="G24" i="1" s="1"/>
  <c r="AC25" i="1"/>
  <c r="AF13" i="1"/>
  <c r="AF9" i="1"/>
  <c r="AB25" i="1"/>
  <c r="AB20" i="1"/>
  <c r="M25" i="1"/>
  <c r="M20" i="1"/>
  <c r="J25" i="1"/>
  <c r="J13" i="1" s="1"/>
  <c r="K25" i="1"/>
  <c r="K18" i="1" s="1"/>
  <c r="X25" i="1"/>
  <c r="X16" i="1" s="1"/>
  <c r="AA25" i="1"/>
  <c r="AA22" i="1" s="1"/>
  <c r="AE25" i="1"/>
  <c r="AE20" i="1" s="1"/>
  <c r="L25" i="1"/>
  <c r="L11" i="1" s="1"/>
  <c r="Q25" i="1"/>
  <c r="X11" i="1"/>
  <c r="AG25" i="1"/>
  <c r="AG16" i="1" s="1"/>
  <c r="H11" i="1"/>
  <c r="H13" i="1"/>
  <c r="K24" i="1"/>
  <c r="AD25" i="1"/>
  <c r="AD20" i="1" s="1"/>
  <c r="F25" i="1"/>
  <c r="F20" i="1" s="1"/>
  <c r="AI20" i="1"/>
  <c r="AI11" i="1"/>
  <c r="AI22" i="1"/>
  <c r="AI9" i="1"/>
  <c r="AI18" i="1"/>
  <c r="AI24" i="1"/>
  <c r="AH25" i="1"/>
  <c r="AH20" i="1" s="1"/>
  <c r="O25" i="1"/>
  <c r="O20" i="1" s="1"/>
  <c r="L20" i="1"/>
  <c r="L16" i="1"/>
  <c r="L18" i="1"/>
  <c r="L13" i="1"/>
  <c r="S18" i="1"/>
  <c r="S11" i="1"/>
  <c r="S16" i="1"/>
  <c r="S22" i="1"/>
  <c r="S13" i="1"/>
  <c r="S24" i="1"/>
  <c r="S9" i="1"/>
  <c r="AI16" i="1"/>
  <c r="U25" i="1"/>
  <c r="U20" i="1" s="1"/>
  <c r="P25" i="1"/>
  <c r="P20" i="1" s="1"/>
  <c r="AJ22" i="1"/>
  <c r="AJ9" i="1"/>
  <c r="AJ20" i="1"/>
  <c r="AJ13" i="1"/>
  <c r="AJ18" i="1"/>
  <c r="AJ11" i="1"/>
  <c r="AJ16" i="1"/>
  <c r="AJ24" i="1"/>
  <c r="V24" i="1"/>
  <c r="V16" i="1"/>
  <c r="V11" i="1"/>
  <c r="V22" i="1"/>
  <c r="V18" i="1"/>
  <c r="V9" i="1"/>
  <c r="V20" i="1"/>
  <c r="V13" i="1"/>
  <c r="AF24" i="1"/>
  <c r="W25" i="1"/>
  <c r="W13" i="1" s="1"/>
  <c r="S20" i="1"/>
  <c r="N25" i="1"/>
  <c r="H20" i="1"/>
  <c r="AI13" i="1"/>
  <c r="AF16" i="1"/>
  <c r="AF11" i="1"/>
  <c r="Z24" i="1"/>
  <c r="AF22" i="1"/>
  <c r="AF18" i="1"/>
  <c r="Y25" i="1"/>
  <c r="Y13" i="1" s="1"/>
  <c r="AM24" i="1"/>
  <c r="AF20" i="1"/>
  <c r="Z22" i="1"/>
  <c r="T25" i="1"/>
  <c r="T20" i="1" s="1"/>
  <c r="Z18" i="1" l="1"/>
  <c r="Z11" i="1"/>
  <c r="Z20" i="1"/>
  <c r="Z13" i="1"/>
  <c r="Z16" i="1"/>
  <c r="AA20" i="1"/>
  <c r="X20" i="1"/>
  <c r="AA11" i="1"/>
  <c r="K20" i="1"/>
  <c r="AE16" i="1"/>
  <c r="AA9" i="1"/>
  <c r="AE24" i="1"/>
  <c r="AA16" i="1"/>
  <c r="AE18" i="1"/>
  <c r="H16" i="1"/>
  <c r="X9" i="1"/>
  <c r="AE22" i="1"/>
  <c r="X13" i="1"/>
  <c r="AE11" i="1"/>
  <c r="AA13" i="1"/>
  <c r="AE9" i="1"/>
  <c r="H18" i="1"/>
  <c r="H24" i="1"/>
  <c r="H9" i="1"/>
  <c r="AE13" i="1"/>
  <c r="R24" i="1"/>
  <c r="G22" i="1"/>
  <c r="AC18" i="1"/>
  <c r="AC9" i="1"/>
  <c r="AC20" i="1"/>
  <c r="AC11" i="1"/>
  <c r="AC22" i="1"/>
  <c r="AC24" i="1"/>
  <c r="AC16" i="1"/>
  <c r="G13" i="1"/>
  <c r="L9" i="1"/>
  <c r="R22" i="1"/>
  <c r="G20" i="1"/>
  <c r="I22" i="1"/>
  <c r="I24" i="1"/>
  <c r="I9" i="1"/>
  <c r="I13" i="1"/>
  <c r="I11" i="1"/>
  <c r="I16" i="1"/>
  <c r="G9" i="1"/>
  <c r="W20" i="1"/>
  <c r="AA18" i="1"/>
  <c r="L24" i="1"/>
  <c r="G16" i="1"/>
  <c r="U16" i="1"/>
  <c r="G11" i="1"/>
  <c r="R9" i="1"/>
  <c r="R13" i="1"/>
  <c r="R16" i="1"/>
  <c r="AA24" i="1"/>
  <c r="L22" i="1"/>
  <c r="G18" i="1"/>
  <c r="R18" i="1"/>
  <c r="R11" i="1"/>
  <c r="I18" i="1"/>
  <c r="AC13" i="1"/>
  <c r="K16" i="1"/>
  <c r="X22" i="1"/>
  <c r="J22" i="1"/>
  <c r="J20" i="1"/>
  <c r="J18" i="1"/>
  <c r="J24" i="1"/>
  <c r="J11" i="1"/>
  <c r="J16" i="1"/>
  <c r="J9" i="1"/>
  <c r="K11" i="1"/>
  <c r="X18" i="1"/>
  <c r="M22" i="1"/>
  <c r="M18" i="1"/>
  <c r="M13" i="1"/>
  <c r="M24" i="1"/>
  <c r="M11" i="1"/>
  <c r="M16" i="1"/>
  <c r="M9" i="1"/>
  <c r="K13" i="1"/>
  <c r="X24" i="1"/>
  <c r="K22" i="1"/>
  <c r="AB11" i="1"/>
  <c r="AB9" i="1"/>
  <c r="AB24" i="1"/>
  <c r="AB16" i="1"/>
  <c r="AB13" i="1"/>
  <c r="AB18" i="1"/>
  <c r="AB22" i="1"/>
  <c r="K9" i="1"/>
  <c r="AH11" i="1"/>
  <c r="AH9" i="1"/>
  <c r="AH22" i="1"/>
  <c r="AH18" i="1"/>
  <c r="AH13" i="1"/>
  <c r="AH16" i="1"/>
  <c r="AH24" i="1"/>
  <c r="F22" i="1"/>
  <c r="F24" i="1"/>
  <c r="F9" i="1"/>
  <c r="F11" i="1"/>
  <c r="F13" i="1"/>
  <c r="F16" i="1"/>
  <c r="AD13" i="1"/>
  <c r="AD11" i="1"/>
  <c r="AD24" i="1"/>
  <c r="AD22" i="1"/>
  <c r="AD18" i="1"/>
  <c r="AD9" i="1"/>
  <c r="AD16" i="1"/>
  <c r="N22" i="1"/>
  <c r="N18" i="1"/>
  <c r="N11" i="1"/>
  <c r="N9" i="1"/>
  <c r="N13" i="1"/>
  <c r="N24" i="1"/>
  <c r="N16" i="1"/>
  <c r="Y11" i="1"/>
  <c r="Y16" i="1"/>
  <c r="Y24" i="1"/>
  <c r="Y18" i="1"/>
  <c r="Y9" i="1"/>
  <c r="Y22" i="1"/>
  <c r="Y20" i="1"/>
  <c r="P9" i="1"/>
  <c r="P22" i="1"/>
  <c r="P18" i="1"/>
  <c r="P24" i="1"/>
  <c r="P16" i="1"/>
  <c r="P11" i="1"/>
  <c r="P13" i="1"/>
  <c r="T13" i="1"/>
  <c r="W16" i="1"/>
  <c r="W11" i="1"/>
  <c r="W18" i="1"/>
  <c r="W24" i="1"/>
  <c r="W22" i="1"/>
  <c r="W9" i="1"/>
  <c r="N20" i="1"/>
  <c r="AG11" i="1"/>
  <c r="AG9" i="1"/>
  <c r="AG18" i="1"/>
  <c r="AG13" i="1"/>
  <c r="AG24" i="1"/>
  <c r="AG22" i="1"/>
  <c r="T18" i="1"/>
  <c r="T16" i="1"/>
  <c r="T22" i="1"/>
  <c r="T9" i="1"/>
  <c r="T24" i="1"/>
  <c r="T11" i="1"/>
  <c r="F18" i="1"/>
  <c r="U13" i="1"/>
  <c r="U18" i="1"/>
  <c r="U22" i="1"/>
  <c r="U9" i="1"/>
  <c r="U11" i="1"/>
  <c r="U24" i="1"/>
  <c r="AG20" i="1"/>
  <c r="Q22" i="1"/>
  <c r="Q11" i="1"/>
  <c r="Q13" i="1"/>
  <c r="Q18" i="1"/>
  <c r="Q16" i="1"/>
  <c r="Q9" i="1"/>
  <c r="Q24" i="1"/>
  <c r="O13" i="1"/>
  <c r="O22" i="1"/>
  <c r="O9" i="1"/>
  <c r="O18" i="1"/>
  <c r="O24" i="1"/>
  <c r="O16" i="1"/>
  <c r="O11" i="1"/>
  <c r="Q20" i="1"/>
</calcChain>
</file>

<file path=xl/sharedStrings.xml><?xml version="1.0" encoding="utf-8"?>
<sst xmlns="http://schemas.openxmlformats.org/spreadsheetml/2006/main" count="30" uniqueCount="20">
  <si>
    <t>Fall Semester Headcount and Percent</t>
  </si>
  <si>
    <t>TYPE OF HOUSING</t>
  </si>
  <si>
    <t>Off-Campus in Ames</t>
  </si>
  <si>
    <t>Outside Ames</t>
  </si>
  <si>
    <t>Office of Institutional Research (Source: Office of the Registrar)</t>
  </si>
  <si>
    <t>Percent</t>
  </si>
  <si>
    <t>Other</t>
  </si>
  <si>
    <t>University Student Apartments</t>
  </si>
  <si>
    <t>Fraternities and Sororities</t>
  </si>
  <si>
    <t>1996</t>
  </si>
  <si>
    <t>Total Off-Campus in Ames</t>
  </si>
  <si>
    <t xml:space="preserve">No Information </t>
  </si>
  <si>
    <t>University Operated</t>
  </si>
  <si>
    <t>Total University Operated</t>
  </si>
  <si>
    <t>Total University</t>
  </si>
  <si>
    <r>
      <t>Enrollment by Housing Type</t>
    </r>
    <r>
      <rPr>
        <vertAlign val="superscript"/>
        <sz val="14"/>
        <rFont val="Univers 55"/>
      </rPr>
      <t>1</t>
    </r>
  </si>
  <si>
    <t>Last Updated: 10/31/2019</t>
  </si>
  <si>
    <r>
      <t>Residence Halls</t>
    </r>
    <r>
      <rPr>
        <vertAlign val="superscript"/>
        <sz val="10"/>
        <rFont val="Univers 55"/>
      </rPr>
      <t>2</t>
    </r>
  </si>
  <si>
    <r>
      <rPr>
        <vertAlign val="superscript"/>
        <sz val="9"/>
        <rFont val="Univers 45 Light"/>
      </rPr>
      <t>1</t>
    </r>
    <r>
      <rPr>
        <sz val="9"/>
        <rFont val="Berkeley"/>
      </rPr>
      <t xml:space="preserve"> Beginning in Fall 2011, Graduate and Total exclude Post Docs in this table.</t>
    </r>
  </si>
  <si>
    <r>
      <rPr>
        <vertAlign val="superscript"/>
        <sz val="9"/>
        <rFont val="Univers 45 Light"/>
      </rPr>
      <t>2</t>
    </r>
    <r>
      <rPr>
        <sz val="9"/>
        <rFont val="Berkeley"/>
      </rPr>
      <t xml:space="preserve"> Fredriksen Court, Maricopa, and Legacy student apartments are included in this 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</si>
</sst>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?0%"/>
    <numFmt numFmtId="168" formatCode="??,??0.0"/>
  </numFmts>
  <fonts count="27">
    <font>
      <sz val="10"/>
      <name val="Univers 55"/>
    </font>
    <font>
      <sz val="10"/>
      <name val="Geneva"/>
    </font>
    <font>
      <sz val="10"/>
      <name val="Berkeley Italic"/>
    </font>
    <font>
      <sz val="9"/>
      <color indexed="10"/>
      <name val="Helv"/>
    </font>
    <font>
      <sz val="9"/>
      <color indexed="12"/>
      <name val="Helv"/>
    </font>
    <font>
      <sz val="9"/>
      <color indexed="15"/>
      <name val="Helv"/>
    </font>
    <font>
      <sz val="10"/>
      <color indexed="14"/>
      <name val="Helv"/>
    </font>
    <font>
      <sz val="8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7"/>
      <name val="Univers 45 Light"/>
      <family val="2"/>
    </font>
    <font>
      <sz val="10"/>
      <name val="Univers 55"/>
      <family val="2"/>
    </font>
    <font>
      <sz val="7"/>
      <name val="Univers 45 Light"/>
      <family val="2"/>
    </font>
    <font>
      <sz val="10"/>
      <color theme="0"/>
      <name val="Univers 55"/>
      <family val="2"/>
    </font>
    <font>
      <sz val="8"/>
      <color theme="0"/>
      <name val="Berkeley Italic"/>
    </font>
    <font>
      <vertAlign val="superscript"/>
      <sz val="9"/>
      <name val="Univers 45 Light"/>
    </font>
    <font>
      <vertAlign val="superscript"/>
      <sz val="14"/>
      <name val="Univers 55"/>
    </font>
    <font>
      <sz val="9"/>
      <name val="Univers 45 Light"/>
      <family val="2"/>
    </font>
    <font>
      <b/>
      <sz val="10"/>
      <name val="Univers 45 Light"/>
      <family val="2"/>
    </font>
    <font>
      <sz val="10"/>
      <name val="Univers 75 Black"/>
    </font>
    <font>
      <vertAlign val="superscript"/>
      <sz val="10"/>
      <name val="Univers 55"/>
    </font>
    <font>
      <sz val="10"/>
      <name val="Univers 45 Light"/>
      <family val="2"/>
    </font>
    <font>
      <i/>
      <sz val="10"/>
      <name val="Univers 55"/>
    </font>
    <font>
      <sz val="9"/>
      <name val="Berkeley"/>
      <family val="1"/>
    </font>
    <font>
      <sz val="9"/>
      <name val="Berkeley"/>
    </font>
    <font>
      <i/>
      <sz val="9"/>
      <name val="Berkele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10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0" xfId="0" applyFont="1" applyAlignment="1"/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164" fontId="0" fillId="0" borderId="0" xfId="1" applyNumberFormat="1" applyFont="1"/>
    <xf numFmtId="0" fontId="9" fillId="0" borderId="0" xfId="0" applyFont="1" applyBorder="1" applyAlignment="1">
      <alignment horizontal="left"/>
    </xf>
    <xf numFmtId="9" fontId="0" fillId="0" borderId="0" xfId="1" applyNumberFormat="1" applyFont="1"/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/>
    <xf numFmtId="0" fontId="9" fillId="0" borderId="0" xfId="0" applyFont="1" applyBorder="1" applyAlignment="1">
      <alignment horizontal="left"/>
    </xf>
    <xf numFmtId="168" fontId="10" fillId="0" borderId="0" xfId="0" applyNumberFormat="1" applyFont="1" applyFill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0" fillId="0" borderId="0" xfId="0" applyFont="1" applyBorder="1" applyAlignment="1"/>
    <xf numFmtId="0" fontId="19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Fill="1" applyAlignment="1"/>
    <xf numFmtId="166" fontId="12" fillId="3" borderId="0" xfId="0" applyNumberFormat="1" applyFont="1" applyFill="1" applyAlignment="1">
      <alignment horizontal="center" vertical="center"/>
    </xf>
    <xf numFmtId="166" fontId="12" fillId="3" borderId="0" xfId="0" applyNumberFormat="1" applyFont="1" applyFill="1" applyAlignment="1">
      <alignment horizontal="left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5" fontId="23" fillId="3" borderId="0" xfId="0" applyNumberFormat="1" applyFont="1" applyFill="1" applyAlignment="1">
      <alignment horizontal="center" vertical="center"/>
    </xf>
    <xf numFmtId="165" fontId="23" fillId="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66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6" fontId="19" fillId="0" borderId="0" xfId="0" applyNumberFormat="1" applyFont="1" applyAlignment="1">
      <alignment horizontal="center"/>
    </xf>
    <xf numFmtId="166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right" vertical="center"/>
    </xf>
    <xf numFmtId="166" fontId="22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right" vertical="center"/>
    </xf>
    <xf numFmtId="165" fontId="19" fillId="0" borderId="2" xfId="0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Berkeley" pitchFamily="18" charset="0"/>
              </a:defRPr>
            </a:pPr>
            <a:r>
              <a:rPr lang="en-US" sz="1400" b="1">
                <a:latin typeface="Berkeley" pitchFamily="18" charset="0"/>
              </a:rPr>
              <a:t>2019 Enrollment by Housing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003984986429277E-2"/>
          <c:y val="0.23137991419885293"/>
          <c:w val="0.52321120248196551"/>
          <c:h val="0.631180926713147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C-4C07-83BD-649C96EB93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C-4C07-83BD-649C96EB93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1C-4C07-83BD-649C96EB9312}"/>
              </c:ext>
            </c:extLst>
          </c:dPt>
          <c:dLbls>
            <c:dLbl>
              <c:idx val="0"/>
              <c:layout>
                <c:manualLayout>
                  <c:x val="-0.1232655293088364"/>
                  <c:y val="8.61676144648585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1C-4C07-83BD-649C96EB9312}"/>
                </c:ext>
              </c:extLst>
            </c:dLbl>
            <c:dLbl>
              <c:idx val="1"/>
              <c:layout>
                <c:manualLayout>
                  <c:x val="0.10067213473315835"/>
                  <c:y val="-0.15581984543598718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C-4C07-83BD-649C96EB9312}"/>
                </c:ext>
              </c:extLst>
            </c:dLbl>
            <c:dLbl>
              <c:idx val="2"/>
              <c:layout>
                <c:manualLayout>
                  <c:x val="8.2120078740157476E-2"/>
                  <c:y val="0.15190470982793816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1C-4C07-83BD-649C96EB93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Chart'!$B$3:$B$5</c:f>
              <c:strCache>
                <c:ptCount val="3"/>
                <c:pt idx="0">
                  <c:v>Total University Operated</c:v>
                </c:pt>
                <c:pt idx="1">
                  <c:v>Total Off-Campus in Ames</c:v>
                </c:pt>
                <c:pt idx="2">
                  <c:v>Outside Ames</c:v>
                </c:pt>
              </c:strCache>
            </c:strRef>
          </c:cat>
          <c:val>
            <c:numRef>
              <c:f>'Data for Chart'!$C$3:$C$5</c:f>
              <c:numCache>
                <c:formatCode>0%</c:formatCode>
                <c:ptCount val="3"/>
                <c:pt idx="0">
                  <c:v>0.312</c:v>
                </c:pt>
                <c:pt idx="1">
                  <c:v>0.53500000000000003</c:v>
                </c:pt>
                <c:pt idx="2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C-4C07-83BD-649C96EB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17636268750381"/>
          <c:y val="0.3057715154718248"/>
          <c:w val="0.41505463511138085"/>
          <c:h val="0.48837394158014469"/>
        </c:manualLayout>
      </c:layout>
      <c:overlay val="0"/>
      <c:txPr>
        <a:bodyPr/>
        <a:lstStyle/>
        <a:p>
          <a:pPr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104775</xdr:rowOff>
    </xdr:from>
    <xdr:to>
      <xdr:col>0</xdr:col>
      <xdr:colOff>0</xdr:colOff>
      <xdr:row>98</xdr:row>
      <xdr:rowOff>41295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0" y="11839575"/>
          <a:ext cx="0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D4"/>
              </a:solidFill>
              <a:latin typeface="Geneva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804DDD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4DDD"/>
              </a:solidFill>
              <a:latin typeface="Geneva"/>
            </a:rPr>
            <a:t>These are general instructions for updating factbook table:  </a:t>
          </a:r>
          <a:r>
            <a:rPr lang="en-US" sz="900" b="0" i="0" u="sng" strike="noStrike" baseline="0">
              <a:solidFill>
                <a:srgbClr val="804DDD"/>
              </a:solidFill>
              <a:latin typeface="Geneva"/>
            </a:rPr>
            <a:t>FBT-HDC Enroll by Level,Ethnic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–Make working copy of Fall Enrollment tables by Minority Status in Annual Statistical Report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(or use Board Tables 12A &amp; B).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–Select &amp; Copy formula column to following column (e.g., copy column L to column M).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–Hide first data column (currently 1984)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–In calculations table, enter the figures for Undergrads, Grads &amp; Professionals for 1994.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(may need to get prof data from Marsha McDowell)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–Adjust print area to include ten years worth of data (e.g., 1985-1994).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–Save and print file for checking.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–Update these instructions as necessary.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47829</xdr:colOff>
      <xdr:row>0</xdr:row>
      <xdr:rowOff>65942</xdr:rowOff>
    </xdr:from>
    <xdr:to>
      <xdr:col>4</xdr:col>
      <xdr:colOff>856269</xdr:colOff>
      <xdr:row>0</xdr:row>
      <xdr:rowOff>160581</xdr:rowOff>
    </xdr:to>
    <xdr:pic>
      <xdr:nvPicPr>
        <xdr:cNvPr id="1267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29" y="65942"/>
          <a:ext cx="1042902" cy="9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16852</xdr:colOff>
      <xdr:row>1</xdr:row>
      <xdr:rowOff>610</xdr:rowOff>
    </xdr:from>
    <xdr:to>
      <xdr:col>45</xdr:col>
      <xdr:colOff>1</xdr:colOff>
      <xdr:row>1</xdr:row>
      <xdr:rowOff>610</xdr:rowOff>
    </xdr:to>
    <xdr:sp macro="" textlink="">
      <xdr:nvSpPr>
        <xdr:cNvPr id="1268" name="Line 8"/>
        <xdr:cNvSpPr>
          <a:spLocks noChangeAspect="1" noChangeShapeType="1"/>
        </xdr:cNvSpPr>
      </xdr:nvSpPr>
      <xdr:spPr bwMode="auto">
        <a:xfrm>
          <a:off x="16852" y="191110"/>
          <a:ext cx="915096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109904</xdr:colOff>
      <xdr:row>6</xdr:row>
      <xdr:rowOff>43962</xdr:rowOff>
    </xdr:from>
    <xdr:to>
      <xdr:col>44</xdr:col>
      <xdr:colOff>747347</xdr:colOff>
      <xdr:row>25</xdr:row>
      <xdr:rowOff>1</xdr:rowOff>
    </xdr:to>
    <xdr:graphicFrame macro="">
      <xdr:nvGraphicFramePr>
        <xdr:cNvPr id="1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showGridLines="0" tabSelected="1" defaultGridColor="0" topLeftCell="A10" colorId="8" zoomScale="120" zoomScaleNormal="120" zoomScaleSheetLayoutView="110" workbookViewId="0">
      <selection activeCell="A33" sqref="A33:AS33"/>
    </sheetView>
  </sheetViews>
  <sheetFormatPr defaultColWidth="11.42578125" defaultRowHeight="12.75"/>
  <cols>
    <col min="1" max="4" width="0.85546875" style="3" customWidth="1"/>
    <col min="5" max="5" width="25.140625" style="3" customWidth="1"/>
    <col min="6" max="14" width="7.7109375" style="2" hidden="1" customWidth="1"/>
    <col min="15" max="21" width="7.7109375" hidden="1" customWidth="1"/>
    <col min="22" max="22" width="7.7109375" style="2" hidden="1" customWidth="1"/>
    <col min="23" max="27" width="7.7109375" hidden="1" customWidth="1"/>
    <col min="28" max="33" width="7.5703125" hidden="1" customWidth="1"/>
    <col min="34" max="34" width="8.7109375" hidden="1" customWidth="1"/>
    <col min="35" max="39" width="8.140625" customWidth="1"/>
  </cols>
  <sheetData>
    <row r="1" spans="1:47" s="1" customFormat="1" ht="1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7" s="1" customFormat="1" ht="24" customHeight="1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7" s="10" customFormat="1" ht="15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1:47" s="10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32"/>
      <c r="AM4" s="27"/>
      <c r="AN4" s="27"/>
      <c r="AO4" s="27"/>
      <c r="AP4" s="27"/>
      <c r="AQ4" s="27"/>
      <c r="AR4" s="27"/>
      <c r="AS4" s="27"/>
    </row>
    <row r="5" spans="1:47" s="11" customFormat="1" ht="15" customHeight="1">
      <c r="A5" s="22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4"/>
      <c r="O5" s="21"/>
      <c r="P5" s="21"/>
      <c r="Q5" s="25"/>
      <c r="R5" s="25"/>
      <c r="S5" s="25"/>
      <c r="T5" s="25"/>
      <c r="U5" s="25"/>
      <c r="V5" s="23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7" s="37" customFormat="1" ht="15" customHeight="1">
      <c r="A6" s="34" t="s">
        <v>1</v>
      </c>
      <c r="B6" s="35"/>
      <c r="C6" s="35"/>
      <c r="D6" s="35"/>
      <c r="E6" s="35"/>
      <c r="F6" s="35">
        <v>1986</v>
      </c>
      <c r="G6" s="35">
        <f t="shared" ref="G6:M6" si="0">F6+1</f>
        <v>1987</v>
      </c>
      <c r="H6" s="35">
        <f t="shared" si="0"/>
        <v>1988</v>
      </c>
      <c r="I6" s="35">
        <f t="shared" si="0"/>
        <v>1989</v>
      </c>
      <c r="J6" s="35">
        <f t="shared" si="0"/>
        <v>1990</v>
      </c>
      <c r="K6" s="35">
        <f t="shared" si="0"/>
        <v>1991</v>
      </c>
      <c r="L6" s="35">
        <f t="shared" si="0"/>
        <v>1992</v>
      </c>
      <c r="M6" s="35">
        <f t="shared" si="0"/>
        <v>1993</v>
      </c>
      <c r="N6" s="35">
        <f>M6+1</f>
        <v>1994</v>
      </c>
      <c r="O6" s="35">
        <f>N6+1</f>
        <v>1995</v>
      </c>
      <c r="P6" s="35" t="s">
        <v>9</v>
      </c>
      <c r="Q6" s="35">
        <v>1997</v>
      </c>
      <c r="R6" s="35">
        <v>1998</v>
      </c>
      <c r="S6" s="35">
        <v>1999</v>
      </c>
      <c r="T6" s="35">
        <v>2000</v>
      </c>
      <c r="U6" s="35">
        <v>2001</v>
      </c>
      <c r="V6" s="35">
        <f t="shared" ref="V6:AA6" si="1">U6+1</f>
        <v>2002</v>
      </c>
      <c r="W6" s="35">
        <f t="shared" si="1"/>
        <v>2003</v>
      </c>
      <c r="X6" s="35">
        <f t="shared" si="1"/>
        <v>2004</v>
      </c>
      <c r="Y6" s="35">
        <f t="shared" si="1"/>
        <v>2005</v>
      </c>
      <c r="Z6" s="35">
        <f t="shared" si="1"/>
        <v>2006</v>
      </c>
      <c r="AA6" s="35">
        <f t="shared" si="1"/>
        <v>2007</v>
      </c>
      <c r="AB6" s="35">
        <f>AA6+1</f>
        <v>2008</v>
      </c>
      <c r="AC6" s="35">
        <f>AB6+1</f>
        <v>2009</v>
      </c>
      <c r="AD6" s="35">
        <f>AC6+1</f>
        <v>2010</v>
      </c>
      <c r="AE6" s="35">
        <f>AD6+1</f>
        <v>2011</v>
      </c>
      <c r="AF6" s="35">
        <f>AE6+1</f>
        <v>2012</v>
      </c>
      <c r="AG6" s="35">
        <v>2013</v>
      </c>
      <c r="AH6" s="36">
        <v>2014</v>
      </c>
      <c r="AI6" s="36">
        <v>2015</v>
      </c>
      <c r="AJ6" s="36">
        <v>2016</v>
      </c>
      <c r="AK6" s="36">
        <v>2017</v>
      </c>
      <c r="AL6" s="36">
        <v>2018</v>
      </c>
      <c r="AM6" s="36">
        <v>2019</v>
      </c>
    </row>
    <row r="7" spans="1:47" s="39" customFormat="1" ht="20.100000000000001" customHeight="1">
      <c r="A7" s="38" t="s">
        <v>12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31"/>
      <c r="P7" s="31"/>
      <c r="Q7" s="31"/>
      <c r="R7" s="31"/>
      <c r="S7" s="31"/>
      <c r="T7" s="31"/>
      <c r="U7" s="31"/>
      <c r="V7" s="16"/>
      <c r="W7" s="16"/>
      <c r="X7" s="16"/>
      <c r="Y7" s="16"/>
      <c r="Z7" s="16"/>
      <c r="AA7" s="16"/>
      <c r="AB7" s="16"/>
      <c r="AC7" s="16"/>
      <c r="AD7" s="16"/>
      <c r="AI7" s="40"/>
      <c r="AJ7" s="40"/>
      <c r="AK7" s="40"/>
      <c r="AL7" s="40"/>
      <c r="AM7" s="40"/>
    </row>
    <row r="8" spans="1:47" s="45" customFormat="1" ht="16.5" customHeight="1">
      <c r="A8" s="41"/>
      <c r="B8" s="42" t="s">
        <v>17</v>
      </c>
      <c r="C8" s="42"/>
      <c r="D8" s="42"/>
      <c r="E8" s="42"/>
      <c r="F8" s="43">
        <v>9539</v>
      </c>
      <c r="G8" s="43">
        <v>8764</v>
      </c>
      <c r="H8" s="43">
        <v>8409</v>
      </c>
      <c r="I8" s="43">
        <v>8370</v>
      </c>
      <c r="J8" s="43">
        <v>8284</v>
      </c>
      <c r="K8" s="43">
        <v>7827</v>
      </c>
      <c r="L8" s="43">
        <v>7710</v>
      </c>
      <c r="M8" s="43">
        <v>7791</v>
      </c>
      <c r="N8" s="43">
        <v>7397</v>
      </c>
      <c r="O8" s="43">
        <v>7195</v>
      </c>
      <c r="P8" s="43">
        <v>7301</v>
      </c>
      <c r="Q8" s="43">
        <v>7630</v>
      </c>
      <c r="R8" s="43">
        <v>7480</v>
      </c>
      <c r="S8" s="43">
        <v>7736</v>
      </c>
      <c r="T8" s="43">
        <v>8454</v>
      </c>
      <c r="U8" s="43">
        <v>8952</v>
      </c>
      <c r="V8" s="43">
        <v>8611</v>
      </c>
      <c r="W8" s="43">
        <v>7699</v>
      </c>
      <c r="X8" s="43">
        <v>7410</v>
      </c>
      <c r="Y8" s="43">
        <v>7003</v>
      </c>
      <c r="Z8" s="43">
        <v>7056</v>
      </c>
      <c r="AA8" s="43">
        <v>7738</v>
      </c>
      <c r="AB8" s="43">
        <v>7931</v>
      </c>
      <c r="AC8" s="43">
        <v>8072</v>
      </c>
      <c r="AD8" s="43">
        <v>8301</v>
      </c>
      <c r="AE8" s="43">
        <v>8847</v>
      </c>
      <c r="AF8" s="43">
        <v>9273</v>
      </c>
      <c r="AG8" s="43">
        <v>10102</v>
      </c>
      <c r="AH8" s="44">
        <v>11032</v>
      </c>
      <c r="AI8" s="44">
        <v>11512</v>
      </c>
      <c r="AJ8" s="44">
        <v>10944</v>
      </c>
      <c r="AK8" s="44">
        <v>11059</v>
      </c>
      <c r="AL8" s="44">
        <v>10264</v>
      </c>
      <c r="AM8" s="44">
        <v>9363</v>
      </c>
    </row>
    <row r="9" spans="1:47" s="45" customFormat="1" ht="16.5" customHeight="1">
      <c r="A9" s="41"/>
      <c r="B9" s="42"/>
      <c r="C9" s="42" t="s">
        <v>5</v>
      </c>
      <c r="D9" s="42"/>
      <c r="E9" s="42"/>
      <c r="F9" s="41">
        <f t="shared" ref="F9:AB9" si="2">F8/F25</f>
        <v>0.36090197117021677</v>
      </c>
      <c r="G9" s="41">
        <f t="shared" si="2"/>
        <v>0.34091881588672346</v>
      </c>
      <c r="H9" s="41">
        <f t="shared" si="2"/>
        <v>0.33043854133920153</v>
      </c>
      <c r="I9" s="41">
        <f t="shared" si="2"/>
        <v>0.32837694691827846</v>
      </c>
      <c r="J9" s="41">
        <f t="shared" si="2"/>
        <v>0.32692687162082168</v>
      </c>
      <c r="K9" s="41">
        <f t="shared" si="2"/>
        <v>0.30998019801980198</v>
      </c>
      <c r="L9" s="41">
        <f t="shared" si="2"/>
        <v>0.30518940743379647</v>
      </c>
      <c r="M9" s="41">
        <f t="shared" si="2"/>
        <v>0.31025007964319845</v>
      </c>
      <c r="N9" s="41">
        <f t="shared" si="2"/>
        <v>0.29913458427693301</v>
      </c>
      <c r="O9" s="41">
        <f t="shared" si="2"/>
        <v>0.29450288567803201</v>
      </c>
      <c r="P9" s="41">
        <f t="shared" si="2"/>
        <v>0.2932246274950801</v>
      </c>
      <c r="Q9" s="41">
        <f t="shared" si="2"/>
        <v>0.30058304443744088</v>
      </c>
      <c r="R9" s="41">
        <f t="shared" si="2"/>
        <v>0.29235880398671099</v>
      </c>
      <c r="S9" s="41">
        <f t="shared" si="2"/>
        <v>0.29628494829567215</v>
      </c>
      <c r="T9" s="41">
        <f t="shared" si="2"/>
        <v>0.31491897932575896</v>
      </c>
      <c r="U9" s="41">
        <f t="shared" si="2"/>
        <v>0.32174819394026527</v>
      </c>
      <c r="V9" s="41">
        <f t="shared" si="2"/>
        <v>0.30866011900494661</v>
      </c>
      <c r="W9" s="41">
        <f t="shared" si="2"/>
        <v>0.28119065010956901</v>
      </c>
      <c r="X9" s="41">
        <f t="shared" si="2"/>
        <v>0.28089461713419256</v>
      </c>
      <c r="Y9" s="41">
        <f t="shared" si="2"/>
        <v>0.27205625267083638</v>
      </c>
      <c r="Z9" s="41">
        <f t="shared" si="2"/>
        <v>0.27711884376718249</v>
      </c>
      <c r="AA9" s="41">
        <f t="shared" si="2"/>
        <v>0.29579510703363915</v>
      </c>
      <c r="AB9" s="41">
        <f t="shared" si="2"/>
        <v>0.29531575811736671</v>
      </c>
      <c r="AC9" s="41">
        <f t="shared" ref="AC9:AH9" si="3">AC8/AC25</f>
        <v>0.28885310431204153</v>
      </c>
      <c r="AD9" s="41">
        <f t="shared" si="3"/>
        <v>0.28941496408897566</v>
      </c>
      <c r="AE9" s="41">
        <f t="shared" si="3"/>
        <v>0.29877410421802708</v>
      </c>
      <c r="AF9" s="41">
        <f t="shared" si="3"/>
        <v>0.30158059060751918</v>
      </c>
      <c r="AG9" s="46">
        <f t="shared" si="3"/>
        <v>0.30653922014868762</v>
      </c>
      <c r="AH9" s="47">
        <f t="shared" si="3"/>
        <v>0.32037171482503268</v>
      </c>
      <c r="AI9" s="47">
        <f>AI8/AI25</f>
        <v>0.32233857870862964</v>
      </c>
      <c r="AJ9" s="47">
        <f>AJ8/AJ25</f>
        <v>0.30104805655654276</v>
      </c>
      <c r="AK9" s="47">
        <f>AK8/AK25</f>
        <v>0.30725418831439444</v>
      </c>
      <c r="AL9" s="48">
        <f>AL8/AL25</f>
        <v>0.29305619004111466</v>
      </c>
      <c r="AM9" s="48">
        <f>AM8/AM25</f>
        <v>0.2804048995238238</v>
      </c>
    </row>
    <row r="10" spans="1:47" s="45" customFormat="1" ht="16.5" customHeight="1">
      <c r="B10" s="49" t="s">
        <v>7</v>
      </c>
      <c r="C10" s="49"/>
      <c r="D10" s="49"/>
      <c r="E10" s="49"/>
      <c r="F10" s="50">
        <v>2035</v>
      </c>
      <c r="G10" s="50">
        <v>1895</v>
      </c>
      <c r="H10" s="50">
        <v>1771</v>
      </c>
      <c r="I10" s="50">
        <v>1722</v>
      </c>
      <c r="J10" s="50">
        <v>1547</v>
      </c>
      <c r="K10" s="50">
        <v>1508</v>
      </c>
      <c r="L10" s="50">
        <v>1496</v>
      </c>
      <c r="M10" s="50">
        <v>1380</v>
      </c>
      <c r="N10" s="50">
        <v>1354</v>
      </c>
      <c r="O10" s="50">
        <v>1363</v>
      </c>
      <c r="P10" s="50">
        <v>1315</v>
      </c>
      <c r="Q10" s="50">
        <v>1230</v>
      </c>
      <c r="R10" s="50">
        <v>1261</v>
      </c>
      <c r="S10" s="50">
        <v>981</v>
      </c>
      <c r="T10" s="50">
        <v>937</v>
      </c>
      <c r="U10" s="50">
        <v>935</v>
      </c>
      <c r="V10" s="50">
        <v>999</v>
      </c>
      <c r="W10" s="50">
        <v>986</v>
      </c>
      <c r="X10" s="50">
        <v>764</v>
      </c>
      <c r="Y10" s="50">
        <v>733</v>
      </c>
      <c r="Z10" s="50">
        <v>691</v>
      </c>
      <c r="AA10" s="50">
        <v>804</v>
      </c>
      <c r="AB10" s="50">
        <v>938</v>
      </c>
      <c r="AC10" s="50">
        <v>1001</v>
      </c>
      <c r="AD10" s="50">
        <v>1063</v>
      </c>
      <c r="AE10" s="50">
        <v>1083</v>
      </c>
      <c r="AF10" s="50">
        <v>1097</v>
      </c>
      <c r="AG10" s="50">
        <v>1120</v>
      </c>
      <c r="AH10" s="51">
        <v>1121</v>
      </c>
      <c r="AI10" s="52">
        <v>1155</v>
      </c>
      <c r="AJ10" s="52">
        <v>1099</v>
      </c>
      <c r="AK10" s="52">
        <v>1150</v>
      </c>
      <c r="AL10" s="52">
        <v>1114</v>
      </c>
      <c r="AM10" s="52">
        <v>1061</v>
      </c>
    </row>
    <row r="11" spans="1:47" s="45" customFormat="1" ht="16.5" customHeight="1">
      <c r="B11" s="49"/>
      <c r="C11" s="49" t="s">
        <v>5</v>
      </c>
      <c r="D11" s="49"/>
      <c r="E11" s="49"/>
      <c r="F11" s="45">
        <f t="shared" ref="F11:AB11" si="4">F10/F25</f>
        <v>7.6992924974461807E-2</v>
      </c>
      <c r="G11" s="45">
        <f t="shared" si="4"/>
        <v>7.371533045473995E-2</v>
      </c>
      <c r="H11" s="45">
        <f t="shared" si="4"/>
        <v>6.9592895315938388E-2</v>
      </c>
      <c r="I11" s="45">
        <f t="shared" si="4"/>
        <v>6.7558554670642243E-2</v>
      </c>
      <c r="J11" s="45">
        <f t="shared" si="4"/>
        <v>6.105213307549627E-2</v>
      </c>
      <c r="K11" s="45">
        <f t="shared" si="4"/>
        <v>5.972277227722772E-2</v>
      </c>
      <c r="L11" s="45">
        <f t="shared" si="4"/>
        <v>5.9217036773146499E-2</v>
      </c>
      <c r="M11" s="45">
        <f t="shared" si="4"/>
        <v>5.4953806944886906E-2</v>
      </c>
      <c r="N11" s="45">
        <f t="shared" si="4"/>
        <v>5.4755742478162409E-2</v>
      </c>
      <c r="O11" s="45">
        <f t="shared" si="4"/>
        <v>5.5789775285497931E-2</v>
      </c>
      <c r="P11" s="45">
        <f t="shared" si="4"/>
        <v>5.2813365998634482E-2</v>
      </c>
      <c r="Q11" s="45">
        <f t="shared" si="4"/>
        <v>4.8455720138670028E-2</v>
      </c>
      <c r="R11" s="45">
        <f t="shared" si="4"/>
        <v>4.9286691420754349E-2</v>
      </c>
      <c r="S11" s="45">
        <f t="shared" si="4"/>
        <v>3.7571811566449634E-2</v>
      </c>
      <c r="T11" s="45">
        <f t="shared" si="4"/>
        <v>3.4904078971875585E-2</v>
      </c>
      <c r="U11" s="45">
        <f t="shared" si="4"/>
        <v>3.3605290586924484E-2</v>
      </c>
      <c r="V11" s="45">
        <f t="shared" si="4"/>
        <v>3.580901856763926E-2</v>
      </c>
      <c r="W11" s="45">
        <f t="shared" si="4"/>
        <v>3.6011687363038718E-2</v>
      </c>
      <c r="X11" s="45">
        <f t="shared" si="4"/>
        <v>2.8961334344200153E-2</v>
      </c>
      <c r="Y11" s="45">
        <f t="shared" si="4"/>
        <v>2.847597218445282E-2</v>
      </c>
      <c r="Z11" s="45">
        <f t="shared" si="4"/>
        <v>2.7138480873458486E-2</v>
      </c>
      <c r="AA11" s="45">
        <f t="shared" si="4"/>
        <v>3.0733944954128442E-2</v>
      </c>
      <c r="AB11" s="45">
        <f t="shared" si="4"/>
        <v>3.4927018170986E-2</v>
      </c>
      <c r="AC11" s="45">
        <f t="shared" ref="AC11:AM11" si="5">AC10/AC25</f>
        <v>3.5820361424226156E-2</v>
      </c>
      <c r="AD11" s="45">
        <f t="shared" si="5"/>
        <v>3.7061571717453452E-2</v>
      </c>
      <c r="AE11" s="45">
        <f t="shared" si="5"/>
        <v>3.6574246057208472E-2</v>
      </c>
      <c r="AF11" s="45">
        <f t="shared" si="5"/>
        <v>3.5677117210875506E-2</v>
      </c>
      <c r="AG11" s="53">
        <f t="shared" si="5"/>
        <v>3.3985738127749965E-2</v>
      </c>
      <c r="AH11" s="54">
        <f t="shared" si="5"/>
        <v>3.2554087411064324E-2</v>
      </c>
      <c r="AI11" s="55">
        <f>AI10/AI25</f>
        <v>3.2340258722069776E-2</v>
      </c>
      <c r="AJ11" s="55">
        <f>AJ10/AJ25</f>
        <v>3.023134266773031E-2</v>
      </c>
      <c r="AK11" s="55">
        <f t="shared" ref="AK11:AL11" si="6">AK10/AK25</f>
        <v>3.1950657072208483E-2</v>
      </c>
      <c r="AL11" s="56">
        <f t="shared" si="6"/>
        <v>3.1806761078117862E-2</v>
      </c>
      <c r="AM11" s="56">
        <f t="shared" si="5"/>
        <v>3.177502919948489E-2</v>
      </c>
    </row>
    <row r="12" spans="1:47" s="62" customFormat="1" ht="16.5" customHeight="1">
      <c r="A12" s="57"/>
      <c r="B12" s="57"/>
      <c r="C12" s="58" t="s">
        <v>13</v>
      </c>
      <c r="D12" s="57"/>
      <c r="E12" s="59"/>
      <c r="F12" s="43">
        <f t="shared" ref="F12:U12" si="7">F8+F10</f>
        <v>11574</v>
      </c>
      <c r="G12" s="43">
        <f t="shared" si="7"/>
        <v>10659</v>
      </c>
      <c r="H12" s="43">
        <f t="shared" si="7"/>
        <v>10180</v>
      </c>
      <c r="I12" s="43">
        <f t="shared" si="7"/>
        <v>10092</v>
      </c>
      <c r="J12" s="43">
        <f t="shared" si="7"/>
        <v>9831</v>
      </c>
      <c r="K12" s="43">
        <f t="shared" si="7"/>
        <v>9335</v>
      </c>
      <c r="L12" s="43">
        <f t="shared" si="7"/>
        <v>9206</v>
      </c>
      <c r="M12" s="43">
        <f t="shared" si="7"/>
        <v>9171</v>
      </c>
      <c r="N12" s="43">
        <f t="shared" si="7"/>
        <v>8751</v>
      </c>
      <c r="O12" s="43">
        <f t="shared" si="7"/>
        <v>8558</v>
      </c>
      <c r="P12" s="43">
        <f t="shared" si="7"/>
        <v>8616</v>
      </c>
      <c r="Q12" s="43">
        <f t="shared" si="7"/>
        <v>8860</v>
      </c>
      <c r="R12" s="43">
        <f t="shared" si="7"/>
        <v>8741</v>
      </c>
      <c r="S12" s="43">
        <f t="shared" si="7"/>
        <v>8717</v>
      </c>
      <c r="T12" s="43">
        <f t="shared" si="7"/>
        <v>9391</v>
      </c>
      <c r="U12" s="43">
        <f t="shared" si="7"/>
        <v>9887</v>
      </c>
      <c r="V12" s="43">
        <f t="shared" ref="V12:AA12" si="8">V8+V10</f>
        <v>9610</v>
      </c>
      <c r="W12" s="43">
        <f t="shared" si="8"/>
        <v>8685</v>
      </c>
      <c r="X12" s="43">
        <f t="shared" si="8"/>
        <v>8174</v>
      </c>
      <c r="Y12" s="43">
        <f t="shared" si="8"/>
        <v>7736</v>
      </c>
      <c r="Z12" s="43">
        <f t="shared" si="8"/>
        <v>7747</v>
      </c>
      <c r="AA12" s="43">
        <f t="shared" si="8"/>
        <v>8542</v>
      </c>
      <c r="AB12" s="43">
        <f t="shared" ref="AB12:AH12" si="9">AB8+AB10</f>
        <v>8869</v>
      </c>
      <c r="AC12" s="43">
        <f t="shared" si="9"/>
        <v>9073</v>
      </c>
      <c r="AD12" s="43">
        <f t="shared" si="9"/>
        <v>9364</v>
      </c>
      <c r="AE12" s="43">
        <f t="shared" si="9"/>
        <v>9930</v>
      </c>
      <c r="AF12" s="43">
        <f t="shared" si="9"/>
        <v>10370</v>
      </c>
      <c r="AG12" s="60">
        <f t="shared" si="9"/>
        <v>11222</v>
      </c>
      <c r="AH12" s="61">
        <f t="shared" si="9"/>
        <v>12153</v>
      </c>
      <c r="AI12" s="61">
        <f>AI8+AI10</f>
        <v>12667</v>
      </c>
      <c r="AJ12" s="61">
        <f>AJ8+AJ10</f>
        <v>12043</v>
      </c>
      <c r="AK12" s="61">
        <f t="shared" ref="AK12" si="10">AK8+AK10</f>
        <v>12209</v>
      </c>
      <c r="AL12" s="61">
        <v>11378</v>
      </c>
      <c r="AM12" s="61">
        <v>10424</v>
      </c>
    </row>
    <row r="13" spans="1:47" s="62" customFormat="1" ht="16.5" customHeight="1">
      <c r="A13" s="57"/>
      <c r="B13" s="42"/>
      <c r="C13" s="57"/>
      <c r="D13" s="42" t="s">
        <v>5</v>
      </c>
      <c r="E13" s="57"/>
      <c r="F13" s="41">
        <f t="shared" ref="F13:AB13" si="11">F12/F25</f>
        <v>0.43789489614467858</v>
      </c>
      <c r="G13" s="41">
        <f t="shared" si="11"/>
        <v>0.41463414634146339</v>
      </c>
      <c r="H13" s="41">
        <f t="shared" si="11"/>
        <v>0.4000314366551399</v>
      </c>
      <c r="I13" s="41">
        <f t="shared" si="11"/>
        <v>0.39593550158892071</v>
      </c>
      <c r="J13" s="41">
        <f t="shared" si="11"/>
        <v>0.38797900469631791</v>
      </c>
      <c r="K13" s="41">
        <f t="shared" si="11"/>
        <v>0.3697029702970297</v>
      </c>
      <c r="L13" s="41">
        <f t="shared" si="11"/>
        <v>0.36440644420694296</v>
      </c>
      <c r="M13" s="41">
        <f t="shared" si="11"/>
        <v>0.36520388658808539</v>
      </c>
      <c r="N13" s="41">
        <f t="shared" si="11"/>
        <v>0.35389032675509546</v>
      </c>
      <c r="O13" s="41">
        <f t="shared" si="11"/>
        <v>0.35029266096352996</v>
      </c>
      <c r="P13" s="41">
        <f t="shared" si="11"/>
        <v>0.34603799349371461</v>
      </c>
      <c r="Q13" s="41">
        <f t="shared" si="11"/>
        <v>0.34903876457611094</v>
      </c>
      <c r="R13" s="41">
        <f t="shared" si="11"/>
        <v>0.3416454954074653</v>
      </c>
      <c r="S13" s="41">
        <f t="shared" si="11"/>
        <v>0.33385675986212177</v>
      </c>
      <c r="T13" s="41">
        <f t="shared" si="11"/>
        <v>0.34982305829763455</v>
      </c>
      <c r="U13" s="41">
        <f t="shared" si="11"/>
        <v>0.35535348452718973</v>
      </c>
      <c r="V13" s="41">
        <f t="shared" si="11"/>
        <v>0.34446913757258585</v>
      </c>
      <c r="W13" s="41">
        <f t="shared" si="11"/>
        <v>0.31720233747260773</v>
      </c>
      <c r="X13" s="41">
        <f t="shared" si="11"/>
        <v>0.30985595147839273</v>
      </c>
      <c r="Y13" s="41">
        <f t="shared" si="11"/>
        <v>0.30053222485528924</v>
      </c>
      <c r="Z13" s="41">
        <f t="shared" si="11"/>
        <v>0.30425732464064098</v>
      </c>
      <c r="AA13" s="41">
        <f t="shared" si="11"/>
        <v>0.3265290519877676</v>
      </c>
      <c r="AB13" s="41">
        <f t="shared" si="11"/>
        <v>0.33024277628835269</v>
      </c>
      <c r="AC13" s="41">
        <f t="shared" ref="AC13:AH13" si="12">AC12/AC25</f>
        <v>0.32467346573626765</v>
      </c>
      <c r="AD13" s="41">
        <f t="shared" si="12"/>
        <v>0.3264765358064291</v>
      </c>
      <c r="AE13" s="41">
        <f t="shared" si="12"/>
        <v>0.33534835027523557</v>
      </c>
      <c r="AF13" s="41">
        <f t="shared" si="12"/>
        <v>0.3372577078183947</v>
      </c>
      <c r="AG13" s="46">
        <f t="shared" si="12"/>
        <v>0.34052495827643758</v>
      </c>
      <c r="AH13" s="47">
        <f t="shared" si="12"/>
        <v>0.35292580223609699</v>
      </c>
      <c r="AI13" s="47">
        <f>AI12/AI25</f>
        <v>0.35467883743069945</v>
      </c>
      <c r="AJ13" s="47">
        <f>AJ12/AJ25</f>
        <v>0.33127939922427307</v>
      </c>
      <c r="AK13" s="47">
        <f t="shared" ref="AK13" si="13">AK12/AK25</f>
        <v>0.33920484538660295</v>
      </c>
      <c r="AL13" s="48">
        <v>0.33</v>
      </c>
      <c r="AM13" s="48">
        <v>0.312</v>
      </c>
      <c r="AU13" s="45"/>
    </row>
    <row r="14" spans="1:47" s="64" customFormat="1" ht="20.100000000000001" customHeight="1">
      <c r="A14" s="38" t="s">
        <v>2</v>
      </c>
      <c r="B14" s="63"/>
      <c r="C14" s="63"/>
      <c r="D14" s="63"/>
      <c r="E14" s="63"/>
      <c r="F14" s="16"/>
      <c r="G14" s="16"/>
      <c r="H14" s="16"/>
      <c r="I14" s="16"/>
      <c r="J14" s="16"/>
      <c r="K14" s="16"/>
      <c r="L14" s="16"/>
      <c r="M14" s="16"/>
      <c r="N14" s="16"/>
      <c r="O14" s="31"/>
      <c r="P14" s="31"/>
      <c r="Q14" s="31"/>
      <c r="R14" s="31"/>
      <c r="S14" s="31"/>
      <c r="T14" s="31"/>
      <c r="U14" s="31"/>
      <c r="V14" s="16"/>
      <c r="W14" s="16"/>
      <c r="X14" s="16"/>
      <c r="Y14" s="16"/>
      <c r="Z14" s="16"/>
      <c r="AA14" s="16"/>
      <c r="AB14" s="16"/>
      <c r="AC14" s="16"/>
      <c r="AD14" s="16"/>
      <c r="AH14" s="65"/>
      <c r="AI14" s="66"/>
      <c r="AJ14" s="66"/>
      <c r="AK14" s="66"/>
      <c r="AL14" s="66"/>
      <c r="AM14" s="66"/>
      <c r="AU14" s="45"/>
    </row>
    <row r="15" spans="1:47" s="45" customFormat="1" ht="16.5" customHeight="1">
      <c r="A15" s="41"/>
      <c r="B15" s="42" t="s">
        <v>8</v>
      </c>
      <c r="C15" s="41"/>
      <c r="D15" s="41"/>
      <c r="E15" s="42"/>
      <c r="F15" s="43">
        <v>2270</v>
      </c>
      <c r="G15" s="43">
        <v>2267</v>
      </c>
      <c r="H15" s="43">
        <v>2070</v>
      </c>
      <c r="I15" s="43">
        <v>2007</v>
      </c>
      <c r="J15" s="43">
        <v>1928</v>
      </c>
      <c r="K15" s="43">
        <v>1871</v>
      </c>
      <c r="L15" s="43">
        <v>1855</v>
      </c>
      <c r="M15" s="43">
        <v>1781</v>
      </c>
      <c r="N15" s="43">
        <v>1798</v>
      </c>
      <c r="O15" s="43">
        <v>1707</v>
      </c>
      <c r="P15" s="43">
        <v>1575</v>
      </c>
      <c r="Q15" s="43">
        <v>1575</v>
      </c>
      <c r="R15" s="43">
        <f>960+555</f>
        <v>1515</v>
      </c>
      <c r="S15" s="43">
        <v>1464</v>
      </c>
      <c r="T15" s="43">
        <v>1492</v>
      </c>
      <c r="U15" s="43">
        <f>1000+565</f>
        <v>1565</v>
      </c>
      <c r="V15" s="43">
        <f>971+578</f>
        <v>1549</v>
      </c>
      <c r="W15" s="43">
        <f>869+536</f>
        <v>1405</v>
      </c>
      <c r="X15" s="43">
        <f>815+517</f>
        <v>1332</v>
      </c>
      <c r="Y15" s="43">
        <f>688+459</f>
        <v>1147</v>
      </c>
      <c r="Z15" s="43">
        <v>1029</v>
      </c>
      <c r="AA15" s="43">
        <v>961</v>
      </c>
      <c r="AB15" s="43">
        <f>582+347</f>
        <v>929</v>
      </c>
      <c r="AC15" s="43">
        <v>960</v>
      </c>
      <c r="AD15" s="43">
        <f>579+370</f>
        <v>949</v>
      </c>
      <c r="AE15" s="43">
        <v>916</v>
      </c>
      <c r="AF15" s="43">
        <v>869</v>
      </c>
      <c r="AG15" s="43">
        <f>612+351</f>
        <v>963</v>
      </c>
      <c r="AH15" s="44">
        <f>575+323</f>
        <v>898</v>
      </c>
      <c r="AI15" s="44">
        <f>518+295</f>
        <v>813</v>
      </c>
      <c r="AJ15" s="44">
        <v>852</v>
      </c>
      <c r="AK15" s="44">
        <v>834</v>
      </c>
      <c r="AL15" s="44">
        <v>752</v>
      </c>
      <c r="AM15" s="44">
        <v>654</v>
      </c>
    </row>
    <row r="16" spans="1:47" s="45" customFormat="1" ht="16.5" customHeight="1">
      <c r="A16" s="41"/>
      <c r="B16" s="41"/>
      <c r="C16" s="42" t="s">
        <v>5</v>
      </c>
      <c r="D16" s="42"/>
      <c r="E16" s="41"/>
      <c r="F16" s="67">
        <f t="shared" ref="F16:AB16" si="14">F15/F25</f>
        <v>8.5883999848662559E-2</v>
      </c>
      <c r="G16" s="67">
        <f t="shared" si="14"/>
        <v>8.8186097171976507E-2</v>
      </c>
      <c r="H16" s="67">
        <f t="shared" si="14"/>
        <v>8.1342345174473432E-2</v>
      </c>
      <c r="I16" s="67">
        <f t="shared" si="14"/>
        <v>7.8739848562124834E-2</v>
      </c>
      <c r="J16" s="67">
        <f t="shared" si="14"/>
        <v>7.6088243419235174E-2</v>
      </c>
      <c r="K16" s="67">
        <f t="shared" si="14"/>
        <v>7.4099009900990095E-2</v>
      </c>
      <c r="L16" s="67">
        <f t="shared" si="14"/>
        <v>7.3427542255472433E-2</v>
      </c>
      <c r="M16" s="67">
        <f t="shared" si="14"/>
        <v>7.0922268238292452E-2</v>
      </c>
      <c r="N16" s="67">
        <f t="shared" si="14"/>
        <v>7.2711096732449049E-2</v>
      </c>
      <c r="O16" s="67">
        <f t="shared" si="14"/>
        <v>6.9870246817567844E-2</v>
      </c>
      <c r="P16" s="67">
        <f t="shared" si="14"/>
        <v>6.3255552431824569E-2</v>
      </c>
      <c r="Q16" s="67">
        <f t="shared" si="14"/>
        <v>6.2046958714150648E-2</v>
      </c>
      <c r="R16" s="67">
        <f t="shared" si="14"/>
        <v>5.9214383427789723E-2</v>
      </c>
      <c r="S16" s="67">
        <f t="shared" si="14"/>
        <v>5.607047108387591E-2</v>
      </c>
      <c r="T16" s="67">
        <f t="shared" si="14"/>
        <v>5.5578319985099649E-2</v>
      </c>
      <c r="U16" s="67">
        <f t="shared" si="14"/>
        <v>5.624842755993243E-2</v>
      </c>
      <c r="V16" s="67">
        <f t="shared" si="14"/>
        <v>5.5523693454727935E-2</v>
      </c>
      <c r="W16" s="67">
        <f t="shared" si="14"/>
        <v>5.131482834185537E-2</v>
      </c>
      <c r="X16" s="67">
        <f t="shared" si="14"/>
        <v>5.0492797573919633E-2</v>
      </c>
      <c r="Y16" s="67">
        <f t="shared" si="14"/>
        <v>4.4559263431879104E-2</v>
      </c>
      <c r="Z16" s="67">
        <f t="shared" si="14"/>
        <v>4.0413164716047445E-2</v>
      </c>
      <c r="AA16" s="67">
        <f t="shared" si="14"/>
        <v>3.6735474006116209E-2</v>
      </c>
      <c r="AB16" s="67">
        <f t="shared" si="14"/>
        <v>3.4591897527554365E-2</v>
      </c>
      <c r="AC16" s="67">
        <f t="shared" ref="AC16:AH16" si="15">AC15/AC25</f>
        <v>3.4353193773483628E-2</v>
      </c>
      <c r="AD16" s="67">
        <f t="shared" si="15"/>
        <v>3.3086953489993721E-2</v>
      </c>
      <c r="AE16" s="67">
        <f t="shared" si="15"/>
        <v>3.0934450035459797E-2</v>
      </c>
      <c r="AF16" s="67">
        <f t="shared" si="15"/>
        <v>2.826200078053857E-2</v>
      </c>
      <c r="AG16" s="68">
        <f t="shared" si="15"/>
        <v>2.922166590805644E-2</v>
      </c>
      <c r="AH16" s="69">
        <f t="shared" si="15"/>
        <v>2.6078118193698274E-2</v>
      </c>
      <c r="AI16" s="69">
        <f>AI15/AI25</f>
        <v>2.2764182113456908E-2</v>
      </c>
      <c r="AJ16" s="69">
        <f>AJ15/AJ25</f>
        <v>2.343685528016945E-2</v>
      </c>
      <c r="AK16" s="69">
        <f t="shared" ref="AK16" si="16">AK15/AK25</f>
        <v>2.317117217236685E-2</v>
      </c>
      <c r="AL16" s="70">
        <v>2.1999999999999999E-2</v>
      </c>
      <c r="AM16" s="70">
        <f>AM15/AM25</f>
        <v>1.9586116019286635E-2</v>
      </c>
    </row>
    <row r="17" spans="1:45" s="45" customFormat="1" ht="16.5" customHeight="1">
      <c r="B17" s="49" t="s">
        <v>6</v>
      </c>
      <c r="D17" s="49"/>
      <c r="E17" s="49"/>
      <c r="F17" s="50">
        <f>8360+679</f>
        <v>9039</v>
      </c>
      <c r="G17" s="50">
        <f>8541+706</f>
        <v>9247</v>
      </c>
      <c r="H17" s="50">
        <f>8558+799</f>
        <v>9357</v>
      </c>
      <c r="I17" s="50">
        <f>8405+803</f>
        <v>9208</v>
      </c>
      <c r="J17" s="50">
        <f>8287+795</f>
        <v>9082</v>
      </c>
      <c r="K17" s="50">
        <f>8431+732</f>
        <v>9163</v>
      </c>
      <c r="L17" s="50">
        <f>8603+721</f>
        <v>9324</v>
      </c>
      <c r="M17" s="50">
        <f>8564+539</f>
        <v>9103</v>
      </c>
      <c r="N17" s="50">
        <f>8457+492</f>
        <v>8949</v>
      </c>
      <c r="O17" s="50">
        <f>8786+990</f>
        <v>9776</v>
      </c>
      <c r="P17" s="50">
        <f>8896+1156</f>
        <v>10052</v>
      </c>
      <c r="Q17" s="50">
        <f>9270+1251</f>
        <v>10521</v>
      </c>
      <c r="R17" s="50">
        <f>9387+1339</f>
        <v>10726</v>
      </c>
      <c r="S17" s="50">
        <f>10025+1323</f>
        <v>11348</v>
      </c>
      <c r="T17" s="50">
        <f>10091+1147</f>
        <v>11238</v>
      </c>
      <c r="U17" s="50">
        <v>11669</v>
      </c>
      <c r="V17" s="50">
        <v>12199</v>
      </c>
      <c r="W17" s="50">
        <v>12675</v>
      </c>
      <c r="X17" s="50">
        <v>12350</v>
      </c>
      <c r="Y17" s="50">
        <v>12337</v>
      </c>
      <c r="Z17" s="50">
        <v>12076</v>
      </c>
      <c r="AA17" s="50">
        <v>11797</v>
      </c>
      <c r="AB17" s="50">
        <v>12184</v>
      </c>
      <c r="AC17" s="50">
        <v>12804</v>
      </c>
      <c r="AD17" s="50">
        <v>13140</v>
      </c>
      <c r="AE17" s="50">
        <v>13579</v>
      </c>
      <c r="AF17" s="50">
        <v>14190</v>
      </c>
      <c r="AG17" s="50">
        <v>15054</v>
      </c>
      <c r="AH17" s="51">
        <v>15621</v>
      </c>
      <c r="AI17" s="52">
        <v>16459</v>
      </c>
      <c r="AJ17" s="52">
        <v>17702</v>
      </c>
      <c r="AK17" s="52">
        <v>16627</v>
      </c>
      <c r="AL17" s="52">
        <v>17634</v>
      </c>
      <c r="AM17" s="52">
        <v>17224</v>
      </c>
    </row>
    <row r="18" spans="1:45" s="45" customFormat="1" ht="16.5" customHeight="1">
      <c r="C18" s="49" t="s">
        <v>5</v>
      </c>
      <c r="F18" s="45">
        <f t="shared" ref="F18:M18" si="17">F17/F25</f>
        <v>0.34198479058681092</v>
      </c>
      <c r="G18" s="45">
        <f t="shared" si="17"/>
        <v>0.35970747267281283</v>
      </c>
      <c r="H18" s="45">
        <f t="shared" si="17"/>
        <v>0.36769097767997483</v>
      </c>
      <c r="I18" s="45">
        <f t="shared" si="17"/>
        <v>0.36125387422025185</v>
      </c>
      <c r="J18" s="45">
        <f t="shared" si="17"/>
        <v>0.35841982714392834</v>
      </c>
      <c r="K18" s="45">
        <f t="shared" si="17"/>
        <v>0.36289108910891088</v>
      </c>
      <c r="L18" s="45">
        <f t="shared" si="17"/>
        <v>0.36907730673316708</v>
      </c>
      <c r="M18" s="45">
        <f t="shared" si="17"/>
        <v>0.36249601784007646</v>
      </c>
      <c r="N18" s="45">
        <f t="shared" ref="N18:AB18" si="18">N17/N25</f>
        <v>0.36189744419281789</v>
      </c>
      <c r="O18" s="45">
        <f t="shared" si="18"/>
        <v>0.40014735377184724</v>
      </c>
      <c r="P18" s="45">
        <f t="shared" si="18"/>
        <v>0.40371099240933372</v>
      </c>
      <c r="Q18" s="45">
        <f t="shared" si="18"/>
        <v>0.41447368421052633</v>
      </c>
      <c r="R18" s="45">
        <f t="shared" si="18"/>
        <v>0.4192300175884307</v>
      </c>
      <c r="S18" s="45">
        <f t="shared" si="18"/>
        <v>0.43462274990425126</v>
      </c>
      <c r="T18" s="45">
        <f t="shared" si="18"/>
        <v>0.41862544235425592</v>
      </c>
      <c r="U18" s="45">
        <f t="shared" si="18"/>
        <v>0.41940121482226933</v>
      </c>
      <c r="V18" s="45">
        <f t="shared" si="18"/>
        <v>0.4372714889956269</v>
      </c>
      <c r="W18" s="45">
        <f t="shared" si="18"/>
        <v>0.46292914536157781</v>
      </c>
      <c r="X18" s="45">
        <f t="shared" si="18"/>
        <v>0.4681576952236543</v>
      </c>
      <c r="Y18" s="45">
        <f t="shared" si="18"/>
        <v>0.47927430946738664</v>
      </c>
      <c r="Z18" s="45">
        <f t="shared" si="18"/>
        <v>0.47427539077841491</v>
      </c>
      <c r="AA18" s="45">
        <f t="shared" si="18"/>
        <v>0.45095565749235472</v>
      </c>
      <c r="AB18" s="45">
        <f t="shared" si="18"/>
        <v>0.45367887995233841</v>
      </c>
      <c r="AC18" s="45">
        <f t="shared" ref="AC18:AH18" si="19">AC17/AC25</f>
        <v>0.45818572195383789</v>
      </c>
      <c r="AD18" s="45">
        <f t="shared" si="19"/>
        <v>0.45812704832299</v>
      </c>
      <c r="AE18" s="45">
        <f t="shared" si="19"/>
        <v>0.45857958191212728</v>
      </c>
      <c r="AF18" s="45">
        <f t="shared" si="19"/>
        <v>0.46149343046702224</v>
      </c>
      <c r="AG18" s="53">
        <f t="shared" si="19"/>
        <v>0.45680473372781066</v>
      </c>
      <c r="AH18" s="54">
        <f t="shared" si="19"/>
        <v>0.45363728764338607</v>
      </c>
      <c r="AI18" s="55">
        <f>AI17/AI25</f>
        <v>0.46085568684549477</v>
      </c>
      <c r="AJ18" s="55">
        <f>AJ17/AJ25</f>
        <v>0.48694743212389624</v>
      </c>
      <c r="AK18" s="55">
        <f>AK17/AK25</f>
        <v>0.46195093490400913</v>
      </c>
      <c r="AL18" s="56">
        <f>AL17/AL25</f>
        <v>0.5034833257195066</v>
      </c>
      <c r="AM18" s="56">
        <f>AM17/AM25</f>
        <v>0.51582761822047862</v>
      </c>
    </row>
    <row r="19" spans="1:45" s="72" customFormat="1" ht="16.5" customHeight="1">
      <c r="A19" s="71"/>
      <c r="B19" s="71"/>
      <c r="C19" s="58" t="s">
        <v>10</v>
      </c>
      <c r="D19" s="71"/>
      <c r="E19" s="71"/>
      <c r="F19" s="43">
        <f>F15+F17</f>
        <v>11309</v>
      </c>
      <c r="G19" s="43">
        <f t="shared" ref="G19:V19" si="20">G15+G17</f>
        <v>11514</v>
      </c>
      <c r="H19" s="43">
        <f t="shared" si="20"/>
        <v>11427</v>
      </c>
      <c r="I19" s="43">
        <f t="shared" si="20"/>
        <v>11215</v>
      </c>
      <c r="J19" s="43">
        <f t="shared" si="20"/>
        <v>11010</v>
      </c>
      <c r="K19" s="43">
        <f t="shared" si="20"/>
        <v>11034</v>
      </c>
      <c r="L19" s="43">
        <f t="shared" si="20"/>
        <v>11179</v>
      </c>
      <c r="M19" s="43">
        <f t="shared" si="20"/>
        <v>10884</v>
      </c>
      <c r="N19" s="43">
        <f t="shared" si="20"/>
        <v>10747</v>
      </c>
      <c r="O19" s="43">
        <f t="shared" si="20"/>
        <v>11483</v>
      </c>
      <c r="P19" s="43">
        <f t="shared" si="20"/>
        <v>11627</v>
      </c>
      <c r="Q19" s="43">
        <f t="shared" si="20"/>
        <v>12096</v>
      </c>
      <c r="R19" s="43">
        <f t="shared" si="20"/>
        <v>12241</v>
      </c>
      <c r="S19" s="43">
        <f t="shared" si="20"/>
        <v>12812</v>
      </c>
      <c r="T19" s="43">
        <f t="shared" si="20"/>
        <v>12730</v>
      </c>
      <c r="U19" s="43">
        <f t="shared" si="20"/>
        <v>13234</v>
      </c>
      <c r="V19" s="43">
        <f t="shared" si="20"/>
        <v>13748</v>
      </c>
      <c r="W19" s="43">
        <f t="shared" ref="W19:AB19" si="21">W15+W17</f>
        <v>14080</v>
      </c>
      <c r="X19" s="43">
        <f t="shared" si="21"/>
        <v>13682</v>
      </c>
      <c r="Y19" s="43">
        <f t="shared" si="21"/>
        <v>13484</v>
      </c>
      <c r="Z19" s="43">
        <f t="shared" si="21"/>
        <v>13105</v>
      </c>
      <c r="AA19" s="43">
        <f t="shared" si="21"/>
        <v>12758</v>
      </c>
      <c r="AB19" s="43">
        <f t="shared" si="21"/>
        <v>13113</v>
      </c>
      <c r="AC19" s="43">
        <f t="shared" ref="AC19:AH19" si="22">AC15+AC17</f>
        <v>13764</v>
      </c>
      <c r="AD19" s="43">
        <f t="shared" si="22"/>
        <v>14089</v>
      </c>
      <c r="AE19" s="43">
        <f t="shared" si="22"/>
        <v>14495</v>
      </c>
      <c r="AF19" s="43">
        <f t="shared" si="22"/>
        <v>15059</v>
      </c>
      <c r="AG19" s="60">
        <f t="shared" si="22"/>
        <v>16017</v>
      </c>
      <c r="AH19" s="61">
        <f t="shared" si="22"/>
        <v>16519</v>
      </c>
      <c r="AI19" s="61">
        <v>17272</v>
      </c>
      <c r="AJ19" s="61">
        <v>18554</v>
      </c>
      <c r="AK19" s="61">
        <v>17461</v>
      </c>
      <c r="AL19" s="61">
        <f>AL15+AL17</f>
        <v>18386</v>
      </c>
      <c r="AM19" s="61">
        <f>AM15+AM17</f>
        <v>17878</v>
      </c>
    </row>
    <row r="20" spans="1:45" s="75" customFormat="1" ht="16.5" customHeight="1">
      <c r="A20" s="73"/>
      <c r="B20" s="73"/>
      <c r="C20" s="42"/>
      <c r="D20" s="42" t="s">
        <v>5</v>
      </c>
      <c r="E20" s="73"/>
      <c r="F20" s="67">
        <f t="shared" ref="F20:AB20" si="23">F19/F25</f>
        <v>0.42786879043547349</v>
      </c>
      <c r="G20" s="67">
        <f t="shared" si="23"/>
        <v>0.44789356984478934</v>
      </c>
      <c r="H20" s="67">
        <f t="shared" si="23"/>
        <v>0.4490333228544483</v>
      </c>
      <c r="I20" s="67">
        <f t="shared" si="23"/>
        <v>0.43999372278237669</v>
      </c>
      <c r="J20" s="67">
        <f t="shared" si="23"/>
        <v>0.43450807056316348</v>
      </c>
      <c r="K20" s="67">
        <f t="shared" si="23"/>
        <v>0.43699009900990099</v>
      </c>
      <c r="L20" s="67">
        <f t="shared" si="23"/>
        <v>0.44250484898863951</v>
      </c>
      <c r="M20" s="67">
        <f t="shared" si="23"/>
        <v>0.43341828607836891</v>
      </c>
      <c r="N20" s="67">
        <f t="shared" si="23"/>
        <v>0.43460854092526691</v>
      </c>
      <c r="O20" s="67">
        <f t="shared" si="23"/>
        <v>0.47001760058941511</v>
      </c>
      <c r="P20" s="67">
        <f t="shared" si="23"/>
        <v>0.46696654484115829</v>
      </c>
      <c r="Q20" s="67">
        <f t="shared" si="23"/>
        <v>0.47652064292467694</v>
      </c>
      <c r="R20" s="67">
        <f t="shared" si="23"/>
        <v>0.47844440101622043</v>
      </c>
      <c r="S20" s="67">
        <f t="shared" si="23"/>
        <v>0.49069322098812718</v>
      </c>
      <c r="T20" s="67">
        <f t="shared" si="23"/>
        <v>0.47420376233935557</v>
      </c>
      <c r="U20" s="67">
        <f t="shared" si="23"/>
        <v>0.47564964238220175</v>
      </c>
      <c r="V20" s="67">
        <f t="shared" si="23"/>
        <v>0.49279518245035486</v>
      </c>
      <c r="W20" s="67">
        <f t="shared" si="23"/>
        <v>0.51424397370343311</v>
      </c>
      <c r="X20" s="67">
        <f t="shared" si="23"/>
        <v>0.51865049279757391</v>
      </c>
      <c r="Y20" s="67">
        <f t="shared" si="23"/>
        <v>0.5238335728992658</v>
      </c>
      <c r="Z20" s="67">
        <f t="shared" si="23"/>
        <v>0.51468855549446235</v>
      </c>
      <c r="AA20" s="67">
        <f t="shared" si="23"/>
        <v>0.48769113149847093</v>
      </c>
      <c r="AB20" s="67">
        <f t="shared" si="23"/>
        <v>0.48827077747989278</v>
      </c>
      <c r="AC20" s="67">
        <f t="shared" ref="AC20:AH20" si="24">AC19/AC25</f>
        <v>0.4925389157273215</v>
      </c>
      <c r="AD20" s="67">
        <f t="shared" si="24"/>
        <v>0.49121400181298375</v>
      </c>
      <c r="AE20" s="67">
        <f t="shared" si="24"/>
        <v>0.48951403194758702</v>
      </c>
      <c r="AF20" s="67">
        <f t="shared" si="24"/>
        <v>0.48975543124756082</v>
      </c>
      <c r="AG20" s="68">
        <f t="shared" si="24"/>
        <v>0.48602639963586708</v>
      </c>
      <c r="AH20" s="69">
        <f t="shared" si="24"/>
        <v>0.47971540583708439</v>
      </c>
      <c r="AI20" s="69">
        <f>AI19/AI25</f>
        <v>0.48361986895895165</v>
      </c>
      <c r="AJ20" s="69">
        <f>AJ19/AJ25</f>
        <v>0.51038428740406572</v>
      </c>
      <c r="AK20" s="69">
        <f t="shared" ref="AK20" si="25">AK19/AK25</f>
        <v>0.48512210707637599</v>
      </c>
      <c r="AL20" s="74">
        <f>AL19/AL25</f>
        <v>0.52495431703974416</v>
      </c>
      <c r="AM20" s="74">
        <f>AM19/AM25</f>
        <v>0.53541373423976524</v>
      </c>
    </row>
    <row r="21" spans="1:45" s="79" customFormat="1" ht="19.5" customHeight="1">
      <c r="A21" s="38" t="s">
        <v>3</v>
      </c>
      <c r="B21" s="38"/>
      <c r="C21" s="38"/>
      <c r="D21" s="38"/>
      <c r="E21" s="38"/>
      <c r="F21" s="76">
        <v>1885</v>
      </c>
      <c r="G21" s="76">
        <v>2021</v>
      </c>
      <c r="H21" s="76">
        <v>1992</v>
      </c>
      <c r="I21" s="76">
        <v>2379</v>
      </c>
      <c r="J21" s="76">
        <v>2662</v>
      </c>
      <c r="K21" s="76">
        <v>2755</v>
      </c>
      <c r="L21" s="76">
        <v>2889</v>
      </c>
      <c r="M21" s="76">
        <v>3086</v>
      </c>
      <c r="N21" s="76">
        <v>3135</v>
      </c>
      <c r="O21" s="76">
        <v>3325</v>
      </c>
      <c r="P21" s="76">
        <v>3439</v>
      </c>
      <c r="Q21" s="76">
        <v>3405</v>
      </c>
      <c r="R21" s="76">
        <v>3396</v>
      </c>
      <c r="S21" s="76">
        <v>3424</v>
      </c>
      <c r="T21" s="76">
        <v>3691</v>
      </c>
      <c r="U21" s="76">
        <v>4523</v>
      </c>
      <c r="V21" s="76">
        <v>4336</v>
      </c>
      <c r="W21" s="76">
        <v>4406</v>
      </c>
      <c r="X21" s="76">
        <v>4288</v>
      </c>
      <c r="Y21" s="76">
        <v>4257</v>
      </c>
      <c r="Z21" s="76">
        <v>4359</v>
      </c>
      <c r="AA21" s="76">
        <v>4625</v>
      </c>
      <c r="AB21" s="76">
        <v>4640</v>
      </c>
      <c r="AC21" s="76">
        <v>4857</v>
      </c>
      <c r="AD21" s="76">
        <v>4961</v>
      </c>
      <c r="AE21" s="76">
        <v>5186</v>
      </c>
      <c r="AF21" s="76">
        <v>5319</v>
      </c>
      <c r="AG21" s="76">
        <v>5716</v>
      </c>
      <c r="AH21" s="77">
        <v>5763</v>
      </c>
      <c r="AI21" s="78">
        <v>5775</v>
      </c>
      <c r="AJ21" s="78">
        <v>5756</v>
      </c>
      <c r="AK21" s="78">
        <v>5489</v>
      </c>
      <c r="AL21" s="78">
        <v>5260</v>
      </c>
      <c r="AM21" s="78">
        <v>5089</v>
      </c>
    </row>
    <row r="22" spans="1:45" s="75" customFormat="1" ht="16.5" customHeight="1">
      <c r="A22" s="45"/>
      <c r="B22" s="49" t="s">
        <v>5</v>
      </c>
      <c r="C22" s="49"/>
      <c r="D22" s="49"/>
      <c r="E22" s="49"/>
      <c r="F22" s="80">
        <f t="shared" ref="F22:M22" si="26">F21/F25</f>
        <v>7.1317770799440058E-2</v>
      </c>
      <c r="G22" s="80">
        <f t="shared" si="26"/>
        <v>7.8616719181545877E-2</v>
      </c>
      <c r="H22" s="80">
        <f t="shared" si="26"/>
        <v>7.8277271298333853E-2</v>
      </c>
      <c r="I22" s="80">
        <f t="shared" si="26"/>
        <v>9.3334379536270551E-2</v>
      </c>
      <c r="J22" s="80">
        <f t="shared" si="26"/>
        <v>0.10505544812344607</v>
      </c>
      <c r="K22" s="80">
        <f t="shared" si="26"/>
        <v>0.10910891089108911</v>
      </c>
      <c r="L22" s="80">
        <f t="shared" si="26"/>
        <v>0.11435696473102958</v>
      </c>
      <c r="M22" s="80">
        <f t="shared" si="26"/>
        <v>0.12288945524052246</v>
      </c>
      <c r="N22" s="80">
        <f t="shared" ref="N22:AB22" si="27">N21/N25</f>
        <v>0.12677935943060498</v>
      </c>
      <c r="O22" s="80">
        <f t="shared" si="27"/>
        <v>0.1360975809422455</v>
      </c>
      <c r="P22" s="80">
        <f t="shared" si="27"/>
        <v>0.13811799670669506</v>
      </c>
      <c r="Q22" s="80">
        <f t="shared" si="27"/>
        <v>0.13413961550583045</v>
      </c>
      <c r="R22" s="80">
        <f t="shared" si="27"/>
        <v>0.13273402384209498</v>
      </c>
      <c r="S22" s="80">
        <f t="shared" si="27"/>
        <v>0.13113749521256224</v>
      </c>
      <c r="T22" s="80">
        <f t="shared" si="27"/>
        <v>0.13749301545911716</v>
      </c>
      <c r="U22" s="80">
        <f t="shared" si="27"/>
        <v>0.16256334687129353</v>
      </c>
      <c r="V22" s="80">
        <f t="shared" si="27"/>
        <v>0.15542332783712093</v>
      </c>
      <c r="W22" s="80">
        <f t="shared" si="27"/>
        <v>0.16092037983929877</v>
      </c>
      <c r="X22" s="80">
        <f t="shared" si="27"/>
        <v>0.16254738438210767</v>
      </c>
      <c r="Y22" s="80">
        <f t="shared" si="27"/>
        <v>0.16537819043549201</v>
      </c>
      <c r="Z22" s="80">
        <f t="shared" si="27"/>
        <v>0.17119629251433507</v>
      </c>
      <c r="AA22" s="80">
        <f t="shared" si="27"/>
        <v>0.1767966360856269</v>
      </c>
      <c r="AB22" s="80">
        <f t="shared" si="27"/>
        <v>0.17277330950253203</v>
      </c>
      <c r="AC22" s="80">
        <f t="shared" ref="AC22:AH22" si="28">AC21/AC25</f>
        <v>0.17380568974771873</v>
      </c>
      <c r="AD22" s="80">
        <f t="shared" si="28"/>
        <v>0.17296562303883969</v>
      </c>
      <c r="AE22" s="80">
        <f t="shared" si="28"/>
        <v>0.1751376177771774</v>
      </c>
      <c r="AF22" s="80">
        <f t="shared" si="28"/>
        <v>0.1729868609340445</v>
      </c>
      <c r="AG22" s="81">
        <f t="shared" si="28"/>
        <v>0.17344864208769534</v>
      </c>
      <c r="AH22" s="82">
        <f t="shared" si="28"/>
        <v>0.16735879192681866</v>
      </c>
      <c r="AI22" s="83">
        <f>AI21/AI25</f>
        <v>0.16170129361034888</v>
      </c>
      <c r="AJ22" s="83">
        <f>AJ21/AJ25</f>
        <v>0.15833631337166121</v>
      </c>
      <c r="AK22" s="83">
        <f t="shared" ref="AK22:AL22" si="29">AK21/AK25</f>
        <v>0.15250187536465423</v>
      </c>
      <c r="AL22" s="84">
        <f t="shared" si="29"/>
        <v>0.15018273184102329</v>
      </c>
      <c r="AM22" s="84">
        <f>AM21/AM25</f>
        <v>0.15240633703692613</v>
      </c>
    </row>
    <row r="23" spans="1:45" s="72" customFormat="1" ht="19.5" customHeight="1">
      <c r="A23" s="85" t="s">
        <v>11</v>
      </c>
      <c r="B23" s="85"/>
      <c r="C23" s="85"/>
      <c r="D23" s="85"/>
      <c r="E23" s="85"/>
      <c r="F23" s="43">
        <v>1663</v>
      </c>
      <c r="G23" s="43">
        <v>1513</v>
      </c>
      <c r="H23" s="43">
        <v>1849</v>
      </c>
      <c r="I23" s="43">
        <v>1803</v>
      </c>
      <c r="J23" s="43">
        <v>1836</v>
      </c>
      <c r="K23" s="43">
        <v>2126</v>
      </c>
      <c r="L23" s="43">
        <v>1989</v>
      </c>
      <c r="M23" s="43">
        <v>1971</v>
      </c>
      <c r="N23" s="43">
        <v>2095</v>
      </c>
      <c r="O23" s="43">
        <v>1065</v>
      </c>
      <c r="P23" s="43">
        <v>1217</v>
      </c>
      <c r="Q23" s="43">
        <v>1023</v>
      </c>
      <c r="R23" s="43">
        <v>1207</v>
      </c>
      <c r="S23" s="43">
        <v>1157</v>
      </c>
      <c r="T23" s="43">
        <v>1033</v>
      </c>
      <c r="U23" s="43">
        <v>179</v>
      </c>
      <c r="V23" s="43">
        <v>204</v>
      </c>
      <c r="W23" s="43">
        <v>209</v>
      </c>
      <c r="X23" s="43">
        <v>236</v>
      </c>
      <c r="Y23" s="43">
        <v>264</v>
      </c>
      <c r="Z23" s="43">
        <v>251</v>
      </c>
      <c r="AA23" s="43">
        <v>235</v>
      </c>
      <c r="AB23" s="43">
        <v>234</v>
      </c>
      <c r="AC23" s="43">
        <v>251</v>
      </c>
      <c r="AD23" s="43">
        <v>268</v>
      </c>
      <c r="AE23" s="43">
        <v>0</v>
      </c>
      <c r="AF23" s="43">
        <v>0</v>
      </c>
      <c r="AG23" s="43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</row>
    <row r="24" spans="1:45" s="90" customFormat="1" ht="16.5" customHeight="1">
      <c r="A24" s="86"/>
      <c r="B24" s="87" t="s">
        <v>5</v>
      </c>
      <c r="C24" s="87"/>
      <c r="D24" s="87"/>
      <c r="E24" s="87"/>
      <c r="F24" s="86">
        <f t="shared" ref="F24:M24" si="30">F23/F25</f>
        <v>6.2918542620407858E-2</v>
      </c>
      <c r="G24" s="86">
        <f t="shared" si="30"/>
        <v>5.8855564632201346E-2</v>
      </c>
      <c r="H24" s="86">
        <f t="shared" si="30"/>
        <v>7.2657969192077967E-2</v>
      </c>
      <c r="I24" s="86">
        <f t="shared" si="30"/>
        <v>7.0736396092432027E-2</v>
      </c>
      <c r="J24" s="86">
        <f t="shared" si="30"/>
        <v>7.2457476617072497E-2</v>
      </c>
      <c r="K24" s="86">
        <f t="shared" si="30"/>
        <v>8.4198019801980203E-2</v>
      </c>
      <c r="L24" s="86">
        <f t="shared" si="30"/>
        <v>7.8731742073387956E-2</v>
      </c>
      <c r="M24" s="86">
        <f t="shared" si="30"/>
        <v>7.8488372093023256E-2</v>
      </c>
      <c r="N24" s="86">
        <f t="shared" ref="N24:AB24" si="31">N23/N25</f>
        <v>8.4721772889032682E-2</v>
      </c>
      <c r="O24" s="86">
        <f t="shared" si="31"/>
        <v>4.3592157504809464E-2</v>
      </c>
      <c r="P24" s="86">
        <f t="shared" si="31"/>
        <v>4.8877464958432065E-2</v>
      </c>
      <c r="Q24" s="86">
        <f t="shared" si="31"/>
        <v>4.0300976993381657E-2</v>
      </c>
      <c r="R24" s="86">
        <f t="shared" si="31"/>
        <v>4.7176079734219271E-2</v>
      </c>
      <c r="S24" s="86">
        <f t="shared" si="31"/>
        <v>4.4312523937188819E-2</v>
      </c>
      <c r="T24" s="86">
        <f t="shared" si="31"/>
        <v>3.8480163903892715E-2</v>
      </c>
      <c r="U24" s="86">
        <f t="shared" si="31"/>
        <v>6.4335262193149553E-3</v>
      </c>
      <c r="V24" s="86">
        <f t="shared" si="31"/>
        <v>7.3123521399383468E-3</v>
      </c>
      <c r="W24" s="86">
        <f t="shared" si="31"/>
        <v>7.633308984660336E-3</v>
      </c>
      <c r="X24" s="86">
        <f t="shared" si="31"/>
        <v>8.9461713419257006E-3</v>
      </c>
      <c r="Y24" s="86">
        <f t="shared" si="31"/>
        <v>1.0256011809952992E-2</v>
      </c>
      <c r="Z24" s="86">
        <f t="shared" si="31"/>
        <v>9.857827350561621E-3</v>
      </c>
      <c r="AA24" s="86">
        <f t="shared" si="31"/>
        <v>8.9831804281345559E-3</v>
      </c>
      <c r="AB24" s="86">
        <f t="shared" si="31"/>
        <v>8.7131367292225207E-3</v>
      </c>
      <c r="AC24" s="86">
        <f t="shared" ref="AC24:AM24" si="32">AC23/AC25</f>
        <v>8.9819287886920736E-3</v>
      </c>
      <c r="AD24" s="86">
        <f t="shared" si="32"/>
        <v>9.3438393417474373E-3</v>
      </c>
      <c r="AE24" s="86">
        <f t="shared" si="32"/>
        <v>0</v>
      </c>
      <c r="AF24" s="86">
        <f t="shared" si="32"/>
        <v>0</v>
      </c>
      <c r="AG24" s="88">
        <f t="shared" si="32"/>
        <v>0</v>
      </c>
      <c r="AH24" s="89">
        <f>AH23/AH25</f>
        <v>0</v>
      </c>
      <c r="AI24" s="89">
        <f>AI23/AI25</f>
        <v>0</v>
      </c>
      <c r="AJ24" s="89">
        <f>AJ23/AJ25</f>
        <v>0</v>
      </c>
      <c r="AK24" s="89">
        <f t="shared" ref="AK24:AL24" si="33">AK23/AK25</f>
        <v>0</v>
      </c>
      <c r="AL24" s="89">
        <f t="shared" si="33"/>
        <v>0</v>
      </c>
      <c r="AM24" s="89">
        <f t="shared" si="32"/>
        <v>0</v>
      </c>
    </row>
    <row r="25" spans="1:45" s="72" customFormat="1" ht="19.5" customHeight="1">
      <c r="A25" s="91" t="s">
        <v>14</v>
      </c>
      <c r="B25" s="91"/>
      <c r="C25" s="91"/>
      <c r="D25" s="91"/>
      <c r="E25" s="91"/>
      <c r="F25" s="92">
        <f>F12+F19+F21+F23</f>
        <v>26431</v>
      </c>
      <c r="G25" s="92">
        <f t="shared" ref="G25:V25" si="34">G12+G19+G21+G23</f>
        <v>25707</v>
      </c>
      <c r="H25" s="92">
        <f t="shared" si="34"/>
        <v>25448</v>
      </c>
      <c r="I25" s="92">
        <f t="shared" si="34"/>
        <v>25489</v>
      </c>
      <c r="J25" s="92">
        <f t="shared" si="34"/>
        <v>25339</v>
      </c>
      <c r="K25" s="92">
        <f t="shared" si="34"/>
        <v>25250</v>
      </c>
      <c r="L25" s="92">
        <f t="shared" si="34"/>
        <v>25263</v>
      </c>
      <c r="M25" s="92">
        <f t="shared" si="34"/>
        <v>25112</v>
      </c>
      <c r="N25" s="92">
        <f t="shared" si="34"/>
        <v>24728</v>
      </c>
      <c r="O25" s="92">
        <f t="shared" si="34"/>
        <v>24431</v>
      </c>
      <c r="P25" s="92">
        <f t="shared" si="34"/>
        <v>24899</v>
      </c>
      <c r="Q25" s="92">
        <f t="shared" si="34"/>
        <v>25384</v>
      </c>
      <c r="R25" s="92">
        <f t="shared" si="34"/>
        <v>25585</v>
      </c>
      <c r="S25" s="92">
        <f t="shared" si="34"/>
        <v>26110</v>
      </c>
      <c r="T25" s="92">
        <f t="shared" si="34"/>
        <v>26845</v>
      </c>
      <c r="U25" s="92">
        <f t="shared" si="34"/>
        <v>27823</v>
      </c>
      <c r="V25" s="92">
        <f t="shared" si="34"/>
        <v>27898</v>
      </c>
      <c r="W25" s="92">
        <f t="shared" ref="W25:AB25" si="35">W12+W19+W21+W23</f>
        <v>27380</v>
      </c>
      <c r="X25" s="92">
        <f t="shared" si="35"/>
        <v>26380</v>
      </c>
      <c r="Y25" s="92">
        <f t="shared" si="35"/>
        <v>25741</v>
      </c>
      <c r="Z25" s="92">
        <f t="shared" si="35"/>
        <v>25462</v>
      </c>
      <c r="AA25" s="92">
        <f t="shared" si="35"/>
        <v>26160</v>
      </c>
      <c r="AB25" s="92">
        <f t="shared" si="35"/>
        <v>26856</v>
      </c>
      <c r="AC25" s="92">
        <f t="shared" ref="AC25:AH25" si="36">AC12+AC19+AC21+AC23</f>
        <v>27945</v>
      </c>
      <c r="AD25" s="92">
        <f t="shared" si="36"/>
        <v>28682</v>
      </c>
      <c r="AE25" s="92">
        <f t="shared" si="36"/>
        <v>29611</v>
      </c>
      <c r="AF25" s="92">
        <f t="shared" si="36"/>
        <v>30748</v>
      </c>
      <c r="AG25" s="92">
        <f t="shared" si="36"/>
        <v>32955</v>
      </c>
      <c r="AH25" s="93">
        <f t="shared" si="36"/>
        <v>34435</v>
      </c>
      <c r="AI25" s="94">
        <f>AI12+AI19+AI21+AI23</f>
        <v>35714</v>
      </c>
      <c r="AJ25" s="94">
        <f>AJ12+AJ19+AJ21+AJ23</f>
        <v>36353</v>
      </c>
      <c r="AK25" s="94">
        <f>35993</f>
        <v>35993</v>
      </c>
      <c r="AL25" s="94">
        <v>35024</v>
      </c>
      <c r="AM25" s="94">
        <v>33391</v>
      </c>
    </row>
    <row r="26" spans="1:45" s="13" customFormat="1" ht="15" customHeight="1">
      <c r="A26" s="9"/>
      <c r="B26" s="9"/>
      <c r="C26" s="9"/>
      <c r="D26" s="9"/>
      <c r="E26" s="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33"/>
    </row>
    <row r="27" spans="1:45" s="13" customFormat="1" ht="15" customHeight="1">
      <c r="A27" s="9"/>
      <c r="B27" s="9"/>
      <c r="C27" s="9"/>
      <c r="D27" s="9"/>
      <c r="E27" s="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45" s="95" customFormat="1" ht="15" customHeight="1">
      <c r="A28" s="101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</row>
    <row r="29" spans="1:45" s="95" customFormat="1" ht="15" customHeight="1">
      <c r="A29" s="102" t="s">
        <v>19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</row>
    <row r="30" spans="1:45" s="13" customFormat="1" ht="15" customHeight="1">
      <c r="A30" s="14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20"/>
    </row>
    <row r="31" spans="1:45" s="13" customFormat="1" ht="15" customHeight="1">
      <c r="A31" s="14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20"/>
    </row>
    <row r="32" spans="1:45" s="29" customFormat="1" ht="15" customHeight="1">
      <c r="A32" s="96" t="s">
        <v>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30" customFormat="1" ht="15" customHeight="1">
      <c r="A33" s="97" t="s">
        <v>16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</row>
    <row r="34" spans="1:45" s="5" customFormat="1" ht="12.75" customHeight="1"/>
    <row r="35" spans="1:45" s="6" customFormat="1" ht="12.75" customHeight="1"/>
    <row r="36" spans="1:45" s="6" customFormat="1" ht="12.75" customHeight="1"/>
    <row r="37" spans="1:45" s="8" customFormat="1" ht="12.75" customHeight="1"/>
    <row r="38" spans="1:45" s="6" customFormat="1" ht="12.75" customHeight="1"/>
    <row r="39" spans="1:45" s="7" customFormat="1" ht="12.75" customHeight="1"/>
    <row r="40" spans="1:45" s="4" customFormat="1" ht="12.75" customHeight="1"/>
    <row r="41" spans="1:45" s="4" customFormat="1" ht="12.75" customHeight="1"/>
    <row r="42" spans="1:45" s="4" customFormat="1" ht="12.75" customHeight="1"/>
    <row r="43" spans="1:45" s="4" customFormat="1" ht="12.75" customHeight="1"/>
    <row r="44" spans="1:45" s="4" customFormat="1" ht="12.75" customHeight="1"/>
    <row r="45" spans="1:45" s="4" customFormat="1" ht="12.75" customHeight="1"/>
    <row r="46" spans="1:45" s="4" customFormat="1" ht="12.75" customHeight="1"/>
    <row r="47" spans="1:45" s="4" customFormat="1" ht="12.75" customHeight="1"/>
    <row r="48" spans="1:45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5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4" customFormat="1" ht="12.75" customHeight="1"/>
    <row r="59" s="4" customFormat="1" ht="12.75" customHeight="1"/>
    <row r="60" s="4" customFormat="1" ht="12.75" customHeight="1"/>
    <row r="61" s="5" customFormat="1" ht="12.75" customHeight="1"/>
    <row r="62" s="6" customFormat="1" ht="12.75" customHeight="1"/>
    <row r="63" s="6" customFormat="1" ht="12.75" customHeight="1"/>
    <row r="64" s="6" customFormat="1" ht="12.75" customHeight="1"/>
    <row r="65" spans="1:22" s="6" customFormat="1" ht="12.75" customHeight="1"/>
    <row r="66" spans="1:22" s="6" customFormat="1" ht="12.75" customHeight="1"/>
    <row r="67" spans="1:22" s="4" customFormat="1" ht="12.75" customHeight="1"/>
    <row r="68" spans="1:22" s="4" customFormat="1" ht="12.75" customHeight="1"/>
    <row r="69" spans="1:22" s="4" customFormat="1" ht="12.75" customHeight="1"/>
    <row r="70" spans="1:22" s="5" customFormat="1" ht="12.75" customHeight="1"/>
    <row r="71" spans="1:22" s="6" customFormat="1" ht="12.75" customHeight="1"/>
    <row r="72" spans="1:22" s="6" customFormat="1" ht="12.75" customHeight="1"/>
    <row r="73" spans="1:22" s="6" customFormat="1" ht="12.75" customHeight="1"/>
    <row r="74" spans="1:22" s="6" customFormat="1" ht="12.75" customHeight="1"/>
    <row r="75" spans="1:22" s="6" customFormat="1" ht="12.75" customHeight="1"/>
    <row r="76" spans="1:22" s="4" customFormat="1" ht="12.75" customHeight="1"/>
    <row r="77" spans="1:22" s="4" customFormat="1" ht="12.75" customHeight="1"/>
    <row r="78" spans="1:22" s="4" customFormat="1" ht="12.75" customHeight="1"/>
    <row r="79" spans="1:22" s="5" customFormat="1" ht="12.75" customHeight="1"/>
    <row r="80" spans="1:22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V80"/>
    </row>
    <row r="81" spans="1:22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V81"/>
    </row>
    <row r="82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V82"/>
    </row>
    <row r="83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V83"/>
    </row>
    <row r="84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V84"/>
    </row>
    <row r="85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V85"/>
    </row>
    <row r="86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V86"/>
    </row>
    <row r="87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V87"/>
    </row>
    <row r="88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V88"/>
    </row>
    <row r="89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V89"/>
    </row>
    <row r="90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V90"/>
    </row>
    <row r="9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V91"/>
    </row>
    <row r="92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V92"/>
    </row>
    <row r="93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V93"/>
    </row>
    <row r="94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V94"/>
    </row>
    <row r="95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V95"/>
    </row>
    <row r="96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V96"/>
    </row>
    <row r="97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V97"/>
    </row>
    <row r="98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V98"/>
    </row>
    <row r="99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V99"/>
    </row>
    <row r="100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V100"/>
    </row>
    <row r="10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V101"/>
    </row>
    <row r="102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V102"/>
    </row>
    <row r="103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V103"/>
    </row>
  </sheetData>
  <mergeCells count="7">
    <mergeCell ref="A32:AS32"/>
    <mergeCell ref="A33:AS33"/>
    <mergeCell ref="A2:AS2"/>
    <mergeCell ref="A1:AS1"/>
    <mergeCell ref="A3:AS3"/>
    <mergeCell ref="A28:AS28"/>
    <mergeCell ref="A29:AS29"/>
  </mergeCells>
  <phoneticPr fontId="0" type="noConversion"/>
  <printOptions horizontalCentered="1"/>
  <pageMargins left="0.55000000000000004" right="0.55000000000000004" top="0.75" bottom="0.5" header="0.3" footer="1"/>
  <pageSetup scale="90" orientation="landscape" horizontalDpi="4294967292" verticalDpi="4294967292" r:id="rId1"/>
  <headerFooter alignWithMargins="0">
    <oddHeader xml:space="preserve">&amp;R&amp;"Univers 75 Black,Regular"&amp;8 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E11" sqref="E11"/>
    </sheetView>
  </sheetViews>
  <sheetFormatPr defaultRowHeight="12.75"/>
  <cols>
    <col min="2" max="2" width="24.85546875" bestFit="1" customWidth="1"/>
    <col min="5" max="5" width="24.5703125" customWidth="1"/>
  </cols>
  <sheetData>
    <row r="2" spans="1:6">
      <c r="A2">
        <v>2019</v>
      </c>
    </row>
    <row r="3" spans="1:6">
      <c r="B3" s="17" t="s">
        <v>13</v>
      </c>
      <c r="C3" s="28">
        <v>0.312</v>
      </c>
    </row>
    <row r="4" spans="1:6">
      <c r="B4" t="s">
        <v>10</v>
      </c>
      <c r="C4" s="28">
        <v>0.53500000000000003</v>
      </c>
    </row>
    <row r="5" spans="1:6">
      <c r="B5" t="s">
        <v>3</v>
      </c>
      <c r="C5" s="28">
        <v>0.152</v>
      </c>
    </row>
    <row r="9" spans="1:6">
      <c r="E9" s="17"/>
      <c r="F9" s="26"/>
    </row>
    <row r="10" spans="1:6">
      <c r="F10" s="26"/>
    </row>
    <row r="11" spans="1:6">
      <c r="F1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 by Housing Type</vt:lpstr>
      <vt:lpstr>Data for Chart</vt:lpstr>
      <vt:lpstr>'Enrollment by Housing Type'!Print_Area</vt:lpstr>
      <vt:lpstr>'Enrollment by Housing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Dobbe, Nadine K [I RES]</cp:lastModifiedBy>
  <cp:lastPrinted>2019-11-08T16:35:08Z</cp:lastPrinted>
  <dcterms:created xsi:type="dcterms:W3CDTF">1999-12-13T23:07:12Z</dcterms:created>
  <dcterms:modified xsi:type="dcterms:W3CDTF">2019-11-08T16:36:21Z</dcterms:modified>
</cp:coreProperties>
</file>