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R Staff\Sarah\FACT BOOK_SB\FACT BOOK_Process Documents_2018-19_SB\Review Folder\Review Pages for Nadine - 2nd Reviewer\In Process\"/>
    </mc:Choice>
  </mc:AlternateContent>
  <bookViews>
    <workbookView xWindow="-15" yWindow="2400" windowWidth="11925" windowHeight="7365" tabRatio="602"/>
  </bookViews>
  <sheets>
    <sheet name="SCH Taught by Fac TA" sheetId="3" r:id="rId1"/>
  </sheets>
  <definedNames>
    <definedName name="_xlnm.Print_Area" localSheetId="0">'SCH Taught by Fac TA'!$A$1:$O$44</definedName>
  </definedNames>
  <calcPr calcId="162913"/>
</workbook>
</file>

<file path=xl/calcChain.xml><?xml version="1.0" encoding="utf-8"?>
<calcChain xmlns="http://schemas.openxmlformats.org/spreadsheetml/2006/main">
  <c r="I86" i="3" l="1"/>
  <c r="L86" i="3" l="1"/>
  <c r="G86" i="3"/>
  <c r="L85" i="3"/>
  <c r="K85" i="3"/>
  <c r="J85" i="3"/>
  <c r="I85" i="3"/>
  <c r="G85" i="3"/>
  <c r="G84" i="3"/>
  <c r="E85" i="3"/>
  <c r="L84" i="3"/>
  <c r="E84" i="3"/>
  <c r="J84" i="3" s="1"/>
  <c r="L83" i="3"/>
  <c r="K83" i="3"/>
  <c r="J83" i="3"/>
  <c r="G83" i="3"/>
  <c r="I83" i="3" s="1"/>
  <c r="E83" i="3"/>
  <c r="E86" i="3"/>
  <c r="I84" i="3" l="1"/>
  <c r="G78" i="3" l="1"/>
  <c r="E78" i="3" s="1"/>
  <c r="J78" i="3" s="1"/>
  <c r="I78" i="3" l="1"/>
  <c r="K78" i="3"/>
  <c r="L82" i="3" l="1"/>
  <c r="G82" i="3"/>
  <c r="K82" i="3" s="1"/>
  <c r="L81" i="3"/>
  <c r="G81" i="3"/>
  <c r="E81" i="3" s="1"/>
  <c r="J81" i="3" s="1"/>
  <c r="L80" i="3"/>
  <c r="G80" i="3"/>
  <c r="K80" i="3" l="1"/>
  <c r="I80" i="3"/>
  <c r="E80" i="3"/>
  <c r="J80" i="3" s="1"/>
  <c r="K81" i="3"/>
  <c r="I81" i="3"/>
  <c r="E82" i="3" l="1"/>
  <c r="L79" i="3"/>
  <c r="G79" i="3"/>
  <c r="E79" i="3"/>
  <c r="J79" i="3" s="1"/>
  <c r="L78" i="3"/>
  <c r="K79" i="3" l="1"/>
  <c r="I79" i="3"/>
  <c r="E77" i="3"/>
  <c r="J77" i="3" s="1"/>
  <c r="I82" i="3"/>
  <c r="L77" i="3"/>
  <c r="K77" i="3"/>
  <c r="I77" i="3"/>
  <c r="L76" i="3"/>
  <c r="K76" i="3"/>
  <c r="I76" i="3"/>
  <c r="E76" i="3"/>
  <c r="J76" i="3" s="1"/>
  <c r="L75" i="3"/>
  <c r="I75" i="3"/>
  <c r="E75" i="3"/>
  <c r="J75" i="3" s="1"/>
  <c r="L74" i="3"/>
  <c r="K74" i="3"/>
  <c r="I74" i="3"/>
  <c r="E74" i="3"/>
  <c r="J74" i="3" s="1"/>
  <c r="L73" i="3"/>
  <c r="K73" i="3"/>
  <c r="I73" i="3"/>
  <c r="E73" i="3"/>
  <c r="J73" i="3" s="1"/>
  <c r="L72" i="3"/>
  <c r="K72" i="3"/>
  <c r="I72" i="3"/>
  <c r="E72" i="3"/>
  <c r="J72" i="3" s="1"/>
  <c r="L71" i="3"/>
  <c r="K71" i="3"/>
  <c r="I71" i="3"/>
  <c r="E71" i="3"/>
  <c r="J71" i="3" s="1"/>
  <c r="L70" i="3"/>
  <c r="K70" i="3"/>
  <c r="E70" i="3"/>
  <c r="J70" i="3" s="1"/>
  <c r="L69" i="3"/>
  <c r="K69" i="3"/>
  <c r="I69" i="3"/>
  <c r="E69" i="3"/>
  <c r="J69" i="3" s="1"/>
  <c r="L68" i="3"/>
  <c r="K68" i="3"/>
  <c r="I68" i="3"/>
  <c r="E68" i="3"/>
  <c r="J68" i="3" s="1"/>
  <c r="L67" i="3"/>
  <c r="K67" i="3"/>
  <c r="I67" i="3"/>
  <c r="E67" i="3"/>
  <c r="J67" i="3" s="1"/>
  <c r="L66" i="3"/>
  <c r="K66" i="3"/>
  <c r="I66" i="3"/>
  <c r="E66" i="3"/>
  <c r="J66" i="3" s="1"/>
  <c r="L65" i="3"/>
  <c r="K65" i="3"/>
  <c r="I65" i="3"/>
  <c r="E65" i="3"/>
  <c r="J65" i="3" s="1"/>
  <c r="L64" i="3"/>
  <c r="K64" i="3"/>
  <c r="I64" i="3"/>
  <c r="E64" i="3"/>
  <c r="J64" i="3" s="1"/>
  <c r="K63" i="3"/>
  <c r="I63" i="3"/>
  <c r="E63" i="3"/>
  <c r="K62" i="3"/>
  <c r="I62" i="3"/>
  <c r="E62" i="3"/>
  <c r="J62" i="3" s="1"/>
  <c r="K61" i="3"/>
  <c r="E61" i="3"/>
  <c r="J61" i="3" s="1"/>
  <c r="K60" i="3"/>
  <c r="I60" i="3"/>
  <c r="E60" i="3"/>
  <c r="J60" i="3" s="1"/>
  <c r="K59" i="3"/>
  <c r="I59" i="3"/>
  <c r="E59" i="3"/>
  <c r="J59" i="3" s="1"/>
  <c r="K58" i="3"/>
  <c r="I58" i="3"/>
  <c r="E58" i="3"/>
  <c r="J58" i="3" s="1"/>
  <c r="K57" i="3"/>
  <c r="I57" i="3"/>
  <c r="E57" i="3"/>
  <c r="J57" i="3" s="1"/>
  <c r="K56" i="3"/>
  <c r="I56" i="3"/>
  <c r="E56" i="3"/>
  <c r="J56" i="3" s="1"/>
  <c r="E55" i="3"/>
  <c r="E54" i="3"/>
  <c r="E53" i="3"/>
  <c r="G52" i="3"/>
  <c r="K52" i="3" s="1"/>
  <c r="E51" i="3"/>
  <c r="G51" i="3" s="1"/>
  <c r="E50" i="3"/>
  <c r="J82" i="3" l="1"/>
  <c r="G55" i="3"/>
  <c r="G50" i="3"/>
  <c r="J50" i="3" s="1"/>
  <c r="K51" i="3"/>
  <c r="I51" i="3"/>
  <c r="I52" i="3"/>
  <c r="J52" i="3"/>
  <c r="G54" i="3"/>
  <c r="G53" i="3"/>
  <c r="J53" i="3" s="1"/>
  <c r="J51" i="3"/>
  <c r="I55" i="3" l="1"/>
  <c r="K55" i="3"/>
  <c r="J55" i="3"/>
  <c r="K50" i="3"/>
  <c r="I50" i="3"/>
  <c r="K54" i="3"/>
  <c r="I54" i="3"/>
  <c r="I53" i="3"/>
  <c r="K53" i="3"/>
  <c r="J54" i="3"/>
</calcChain>
</file>

<file path=xl/comments1.xml><?xml version="1.0" encoding="utf-8"?>
<comments xmlns="http://schemas.openxmlformats.org/spreadsheetml/2006/main">
  <authors>
    <author>!Station0</author>
    <author>Dobbe, Nadine K [I RES]</author>
  </authors>
  <commentList>
    <comment ref="I58" authorId="0" shapeId="0">
      <text>
        <r>
          <rPr>
            <sz val="8"/>
            <color indexed="81"/>
            <rFont val="Tahoma"/>
            <family val="2"/>
          </rPr>
          <t>This percent formula has been rounded down from 60.51 to allow the three percents to add to 100
nkd 12/6/05</t>
        </r>
      </text>
    </comment>
    <comment ref="I61" authorId="0" shapeId="0">
      <text>
        <r>
          <rPr>
            <sz val="8"/>
            <color indexed="81"/>
            <rFont val="Tahoma"/>
            <family val="2"/>
          </rPr>
          <t>This percent has been rounded up to 59% (from 58.3%) to allow the three percents to add to 100
nkd 12/7/06</t>
        </r>
      </text>
    </comment>
    <comment ref="J63" authorId="0" shapeId="0">
      <text>
        <r>
          <rPr>
            <sz val="8"/>
            <color indexed="81"/>
            <rFont val="Tahoma"/>
            <family val="2"/>
          </rPr>
          <t>This percent has been rounded down to 279% (from 27.5%) to allow the three percents to add to 100
nkd 11/8/07</t>
        </r>
      </text>
    </comment>
    <comment ref="I70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FORCE 62.5 back to 62 so that total will equal 100%
</t>
        </r>
      </text>
    </comment>
    <comment ref="G78" authorId="1" shapeId="0">
      <text>
        <r>
          <rPr>
            <sz val="8"/>
            <color indexed="81"/>
            <rFont val="Tahoma"/>
            <family val="2"/>
          </rPr>
          <t>NKD--beginning in Fall 2014 total is calculated by subtracting (from the total) SCH taught by non-faculty groups such as P&amp;S, AB Other, and Other instructor types to arrive at a new "total" that is consistent with earlier reports which separated these groups out in the report.
Grad Assistants are the only non-faculty category retained in the total count.
Data beginning in Fall 2014 is from eData.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79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4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manually adjusted to add to 100%
</t>
        </r>
      </text>
    </comment>
    <comment ref="J86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manually adjusted to add to 100%</t>
        </r>
      </text>
    </comment>
  </commentList>
</comments>
</file>

<file path=xl/sharedStrings.xml><?xml version="1.0" encoding="utf-8"?>
<sst xmlns="http://schemas.openxmlformats.org/spreadsheetml/2006/main" count="53" uniqueCount="49">
  <si>
    <t xml:space="preserve"> </t>
  </si>
  <si>
    <t>Office of Institutional Research</t>
  </si>
  <si>
    <t>SCH</t>
  </si>
  <si>
    <t>Percent</t>
  </si>
  <si>
    <t>Total</t>
  </si>
  <si>
    <t>Teaching Assistants</t>
  </si>
  <si>
    <r>
      <t>SCH</t>
    </r>
    <r>
      <rPr>
        <vertAlign val="superscript"/>
        <sz val="12"/>
        <rFont val="Univers 55"/>
        <family val="2"/>
      </rPr>
      <t>1</t>
    </r>
    <r>
      <rPr>
        <b/>
        <vertAlign val="superscript"/>
        <sz val="12"/>
        <rFont val="Univers 55"/>
        <family val="2"/>
      </rPr>
      <t xml:space="preserve"> </t>
    </r>
    <r>
      <rPr>
        <b/>
        <sz val="14"/>
        <rFont val="Univers 55"/>
        <family val="2"/>
      </rPr>
      <t>Taught by Faculty and Teaching Assistants</t>
    </r>
  </si>
  <si>
    <t>SPRING 
2001</t>
  </si>
  <si>
    <t>FALL 
2000</t>
  </si>
  <si>
    <t>FALL 
2001</t>
  </si>
  <si>
    <t>SPRING 
2002</t>
  </si>
  <si>
    <t>FALL 
2002</t>
  </si>
  <si>
    <t>SPRING 
2003</t>
  </si>
  <si>
    <t>FALL 
2003</t>
  </si>
  <si>
    <t>SPRING 
2004</t>
  </si>
  <si>
    <t>FALL 
2004</t>
  </si>
  <si>
    <t>SPRING 
2005</t>
  </si>
  <si>
    <t>FALL 
2005</t>
  </si>
  <si>
    <t>SPRING 
2006</t>
  </si>
  <si>
    <t>FALL 
2006</t>
  </si>
  <si>
    <t>SPRING 
2007</t>
  </si>
  <si>
    <t>FALL 
2007</t>
  </si>
  <si>
    <t>SPRING 
2008</t>
  </si>
  <si>
    <t>FALL 
2008</t>
  </si>
  <si>
    <t>SPRING 
2009</t>
  </si>
  <si>
    <t>SPRING
2015</t>
  </si>
  <si>
    <t>SPRING
2016</t>
  </si>
  <si>
    <t>FALL 2009</t>
  </si>
  <si>
    <t>SPRING 2010</t>
  </si>
  <si>
    <t>FALL 2010</t>
  </si>
  <si>
    <t>SPRING 2011</t>
  </si>
  <si>
    <t>SPRING 2013</t>
  </si>
  <si>
    <t>FALL 2012</t>
  </si>
  <si>
    <t>SPRING 2012</t>
  </si>
  <si>
    <t>FALL 2011</t>
  </si>
  <si>
    <t>SPRING
2017</t>
  </si>
  <si>
    <t>FALL
2017</t>
  </si>
  <si>
    <t>FALL
2016</t>
  </si>
  <si>
    <t>FALL
2013</t>
  </si>
  <si>
    <t>SPRING
2014</t>
  </si>
  <si>
    <t>FALL
2014</t>
  </si>
  <si>
    <t>FALL
2015</t>
  </si>
  <si>
    <t>SPRING
2018</t>
  </si>
  <si>
    <t>FALL
2018</t>
  </si>
  <si>
    <t>Term Faculty</t>
  </si>
  <si>
    <t>Tenured &amp; Tenure Eligible Faculty</t>
  </si>
  <si>
    <t>Last Updated: 12/20/2018</t>
  </si>
  <si>
    <r>
      <rPr>
        <vertAlign val="superscript"/>
        <sz val="10"/>
        <rFont val="Univers 55"/>
      </rPr>
      <t xml:space="preserve">1 </t>
    </r>
    <r>
      <rPr>
        <sz val="10"/>
        <rFont val="ITC Berkeley Oldstyle Std"/>
        <family val="1"/>
      </rPr>
      <t xml:space="preserve">Student credit hours (SCH) are calculated by multiplying the course credit by the number of students enrolled in the course. Beginning in </t>
    </r>
  </si>
  <si>
    <r>
      <rPr>
        <sz val="12"/>
        <rFont val="ITC Berkeley Oldstyle Std"/>
        <family val="1"/>
      </rPr>
      <t xml:space="preserve">  </t>
    </r>
    <r>
      <rPr>
        <sz val="10"/>
        <rFont val="ITC Berkeley Oldstyle Std"/>
        <family val="1"/>
      </rPr>
      <t xml:space="preserve">Fall 2014, SCH data are sourced from the e-Data warehouse and represent all SCH taught by faculty and teaching assistants.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</si>
</sst>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sz val="8"/>
      <name val="Univers 75 Black"/>
    </font>
    <font>
      <vertAlign val="superscript"/>
      <sz val="9"/>
      <name val="Univers 55"/>
      <family val="2"/>
    </font>
    <font>
      <b/>
      <sz val="14"/>
      <name val="Univers 55"/>
      <family val="2"/>
    </font>
    <font>
      <b/>
      <vertAlign val="superscript"/>
      <sz val="12"/>
      <name val="Univers 55"/>
      <family val="2"/>
    </font>
    <font>
      <i/>
      <sz val="10"/>
      <name val="Berkeley"/>
      <family val="1"/>
    </font>
    <font>
      <vertAlign val="superscript"/>
      <sz val="12"/>
      <name val="Univers 55"/>
      <family val="2"/>
    </font>
    <font>
      <sz val="9"/>
      <name val="Univers 55"/>
      <family val="2"/>
    </font>
    <font>
      <sz val="9"/>
      <color indexed="19"/>
      <name val="Univers 55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Univers 45 Light"/>
      <family val="2"/>
    </font>
    <font>
      <b/>
      <sz val="9"/>
      <name val="Univers 45 Light"/>
      <family val="2"/>
    </font>
    <font>
      <b/>
      <sz val="7"/>
      <name val="Univers 45 Light"/>
      <family val="2"/>
    </font>
    <font>
      <sz val="9"/>
      <color theme="1"/>
      <name val="Univers 55"/>
      <family val="2"/>
    </font>
    <font>
      <b/>
      <vertAlign val="superscript"/>
      <sz val="11"/>
      <name val="ITC Berkeley Oldstyle Std"/>
      <family val="1"/>
    </font>
    <font>
      <sz val="10"/>
      <name val="ITC Berkeley Oldstyle Std"/>
      <family val="1"/>
    </font>
    <font>
      <b/>
      <sz val="9"/>
      <name val="ITC Berkeley Oldstyle Std"/>
      <family val="1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12"/>
      <name val="ITC Berkeley Oldstyle Std"/>
      <family val="1"/>
    </font>
    <font>
      <b/>
      <sz val="8"/>
      <name val="ITC Berkeley Oldstyle Std"/>
      <family val="1"/>
    </font>
    <font>
      <vertAlign val="superscript"/>
      <sz val="10"/>
      <name val="Univers 55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/>
    </xf>
    <xf numFmtId="0" fontId="9" fillId="0" borderId="0" xfId="0" applyFont="1" applyBorder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vertical="justify"/>
    </xf>
    <xf numFmtId="3" fontId="11" fillId="0" borderId="0" xfId="0" applyNumberFormat="1" applyFont="1" applyAlignment="1">
      <alignment vertical="justify"/>
    </xf>
    <xf numFmtId="9" fontId="11" fillId="0" borderId="0" xfId="0" applyNumberFormat="1" applyFont="1" applyAlignment="1">
      <alignment vertical="justify"/>
    </xf>
    <xf numFmtId="0" fontId="11" fillId="0" borderId="0" xfId="0" applyFont="1" applyFill="1" applyAlignment="1">
      <alignment wrapText="1"/>
    </xf>
    <xf numFmtId="9" fontId="11" fillId="0" borderId="0" xfId="0" applyNumberFormat="1" applyFont="1"/>
    <xf numFmtId="0" fontId="11" fillId="0" borderId="0" xfId="0" applyFont="1" applyFill="1"/>
    <xf numFmtId="3" fontId="11" fillId="2" borderId="0" xfId="0" applyNumberFormat="1" applyFont="1" applyFill="1" applyAlignment="1">
      <alignment vertical="justify"/>
    </xf>
    <xf numFmtId="0" fontId="11" fillId="2" borderId="0" xfId="0" applyFont="1" applyFill="1" applyAlignment="1">
      <alignment vertical="justify"/>
    </xf>
    <xf numFmtId="9" fontId="11" fillId="2" borderId="0" xfId="0" applyNumberFormat="1" applyFont="1" applyFill="1" applyAlignment="1">
      <alignment vertical="justify"/>
    </xf>
    <xf numFmtId="3" fontId="11" fillId="2" borderId="0" xfId="0" applyNumberFormat="1" applyFont="1" applyFill="1" applyBorder="1" applyAlignment="1">
      <alignment vertical="justify"/>
    </xf>
    <xf numFmtId="3" fontId="11" fillId="3" borderId="0" xfId="0" applyNumberFormat="1" applyFont="1" applyFill="1" applyBorder="1" applyAlignment="1">
      <alignment vertical="justify"/>
    </xf>
    <xf numFmtId="3" fontId="11" fillId="3" borderId="0" xfId="0" applyNumberFormat="1" applyFont="1" applyFill="1" applyAlignment="1">
      <alignment vertical="justify"/>
    </xf>
    <xf numFmtId="0" fontId="11" fillId="3" borderId="0" xfId="0" applyFont="1" applyFill="1" applyAlignment="1">
      <alignment vertical="justify"/>
    </xf>
    <xf numFmtId="9" fontId="11" fillId="3" borderId="0" xfId="0" applyNumberFormat="1" applyFont="1" applyFill="1" applyAlignment="1">
      <alignment vertical="justify"/>
    </xf>
    <xf numFmtId="0" fontId="11" fillId="0" borderId="0" xfId="0" applyFont="1" applyBorder="1"/>
    <xf numFmtId="0" fontId="11" fillId="0" borderId="0" xfId="0" applyFont="1" applyFill="1" applyBorder="1" applyAlignment="1">
      <alignment wrapText="1"/>
    </xf>
    <xf numFmtId="9" fontId="11" fillId="0" borderId="0" xfId="0" applyNumberFormat="1" applyFont="1" applyBorder="1"/>
    <xf numFmtId="3" fontId="11" fillId="5" borderId="0" xfId="0" applyNumberFormat="1" applyFont="1" applyFill="1" applyBorder="1" applyAlignment="1">
      <alignment vertical="justify"/>
    </xf>
    <xf numFmtId="0" fontId="11" fillId="5" borderId="0" xfId="0" applyFont="1" applyFill="1" applyBorder="1"/>
    <xf numFmtId="9" fontId="11" fillId="5" borderId="0" xfId="0" applyNumberFormat="1" applyFont="1" applyFill="1" applyBorder="1" applyAlignment="1">
      <alignment vertical="justify"/>
    </xf>
    <xf numFmtId="3" fontId="11" fillId="4" borderId="0" xfId="0" applyNumberFormat="1" applyFont="1" applyFill="1" applyBorder="1" applyAlignment="1">
      <alignment vertical="justify"/>
    </xf>
    <xf numFmtId="0" fontId="11" fillId="4" borderId="0" xfId="0" applyFont="1" applyFill="1" applyBorder="1"/>
    <xf numFmtId="9" fontId="11" fillId="4" borderId="0" xfId="0" applyNumberFormat="1" applyFont="1" applyFill="1" applyBorder="1" applyAlignment="1">
      <alignment vertical="justify"/>
    </xf>
    <xf numFmtId="9" fontId="11" fillId="2" borderId="0" xfId="0" applyNumberFormat="1" applyFont="1" applyFill="1" applyBorder="1" applyAlignment="1">
      <alignment vertical="justify"/>
    </xf>
    <xf numFmtId="0" fontId="11" fillId="2" borderId="0" xfId="0" applyFont="1" applyFill="1" applyBorder="1"/>
    <xf numFmtId="0" fontId="11" fillId="3" borderId="0" xfId="0" applyFont="1" applyFill="1"/>
    <xf numFmtId="9" fontId="11" fillId="3" borderId="0" xfId="0" applyNumberFormat="1" applyFont="1" applyFill="1" applyBorder="1" applyAlignment="1">
      <alignment vertical="justify"/>
    </xf>
    <xf numFmtId="9" fontId="11" fillId="6" borderId="0" xfId="0" applyNumberFormat="1" applyFont="1" applyFill="1" applyAlignment="1">
      <alignment vertical="justify"/>
    </xf>
    <xf numFmtId="9" fontId="11" fillId="6" borderId="0" xfId="0" applyNumberFormat="1" applyFont="1" applyFill="1" applyBorder="1" applyAlignment="1">
      <alignment vertical="justify"/>
    </xf>
    <xf numFmtId="9" fontId="11" fillId="7" borderId="0" xfId="0" applyNumberFormat="1" applyFont="1" applyFill="1" applyBorder="1" applyAlignment="1">
      <alignment vertical="justify"/>
    </xf>
    <xf numFmtId="3" fontId="11" fillId="6" borderId="0" xfId="0" applyNumberFormat="1" applyFont="1" applyFill="1" applyBorder="1" applyAlignment="1">
      <alignment vertical="justify"/>
    </xf>
    <xf numFmtId="0" fontId="11" fillId="6" borderId="0" xfId="0" applyFont="1" applyFill="1" applyBorder="1"/>
    <xf numFmtId="3" fontId="11" fillId="0" borderId="1" xfId="0" applyNumberFormat="1" applyFont="1" applyBorder="1" applyAlignment="1">
      <alignment vertical="justify"/>
    </xf>
    <xf numFmtId="0" fontId="11" fillId="0" borderId="1" xfId="0" applyFont="1" applyBorder="1" applyAlignment="1">
      <alignment vertical="justify"/>
    </xf>
    <xf numFmtId="9" fontId="11" fillId="0" borderId="1" xfId="0" applyNumberFormat="1" applyFont="1" applyBorder="1" applyAlignment="1">
      <alignment vertical="justify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8" borderId="0" xfId="0" applyFont="1" applyFill="1"/>
    <xf numFmtId="9" fontId="11" fillId="8" borderId="0" xfId="0" applyNumberFormat="1" applyFont="1" applyFill="1" applyAlignment="1">
      <alignment vertical="justify"/>
    </xf>
    <xf numFmtId="9" fontId="11" fillId="8" borderId="0" xfId="0" applyNumberFormat="1" applyFont="1" applyFill="1" applyBorder="1" applyAlignment="1">
      <alignment vertical="justify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vertical="justify" wrapText="1"/>
    </xf>
    <xf numFmtId="0" fontId="16" fillId="0" borderId="1" xfId="0" applyFont="1" applyBorder="1" applyAlignment="1">
      <alignment vertical="justify" wrapText="1"/>
    </xf>
    <xf numFmtId="0" fontId="16" fillId="2" borderId="0" xfId="0" applyFont="1" applyFill="1" applyAlignment="1">
      <alignment vertical="justify" wrapText="1"/>
    </xf>
    <xf numFmtId="0" fontId="16" fillId="3" borderId="0" xfId="0" applyFont="1" applyFill="1" applyAlignment="1">
      <alignment vertical="justify" wrapText="1"/>
    </xf>
    <xf numFmtId="0" fontId="16" fillId="5" borderId="0" xfId="0" applyFont="1" applyFill="1" applyBorder="1" applyAlignment="1">
      <alignment vertical="justify" wrapText="1"/>
    </xf>
    <xf numFmtId="0" fontId="16" fillId="4" borderId="0" xfId="0" applyFont="1" applyFill="1" applyBorder="1" applyAlignment="1">
      <alignment vertical="justify" wrapText="1"/>
    </xf>
    <xf numFmtId="0" fontId="16" fillId="2" borderId="0" xfId="0" applyFont="1" applyFill="1" applyBorder="1" applyAlignment="1">
      <alignment vertical="justify" wrapText="1"/>
    </xf>
    <xf numFmtId="3" fontId="11" fillId="7" borderId="0" xfId="0" applyNumberFormat="1" applyFont="1" applyFill="1" applyBorder="1" applyAlignment="1">
      <alignment vertical="justify"/>
    </xf>
    <xf numFmtId="0" fontId="11" fillId="7" borderId="0" xfId="0" applyFont="1" applyFill="1" applyBorder="1"/>
    <xf numFmtId="3" fontId="11" fillId="7" borderId="1" xfId="0" applyNumberFormat="1" applyFont="1" applyFill="1" applyBorder="1" applyAlignment="1">
      <alignment vertical="justify"/>
    </xf>
    <xf numFmtId="0" fontId="11" fillId="9" borderId="0" xfId="0" applyFont="1" applyFill="1"/>
    <xf numFmtId="9" fontId="11" fillId="9" borderId="0" xfId="0" applyNumberFormat="1" applyFont="1" applyFill="1" applyAlignment="1">
      <alignment vertical="justify"/>
    </xf>
    <xf numFmtId="9" fontId="11" fillId="9" borderId="0" xfId="0" applyNumberFormat="1" applyFont="1" applyFill="1" applyBorder="1" applyAlignment="1">
      <alignment vertical="justify"/>
    </xf>
    <xf numFmtId="0" fontId="17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6" fillId="3" borderId="0" xfId="0" applyFont="1" applyFill="1" applyAlignment="1">
      <alignment horizontal="right" vertical="justify" wrapText="1"/>
    </xf>
    <xf numFmtId="0" fontId="11" fillId="0" borderId="0" xfId="0" applyFont="1" applyAlignment="1">
      <alignment horizontal="right" wrapText="1"/>
    </xf>
    <xf numFmtId="3" fontId="11" fillId="8" borderId="2" xfId="0" applyNumberFormat="1" applyFont="1" applyFill="1" applyBorder="1" applyAlignment="1">
      <alignment vertical="center"/>
    </xf>
    <xf numFmtId="3" fontId="11" fillId="8" borderId="0" xfId="0" applyNumberFormat="1" applyFont="1" applyFill="1" applyAlignment="1">
      <alignment vertical="center"/>
    </xf>
    <xf numFmtId="3" fontId="11" fillId="9" borderId="2" xfId="0" applyNumberFormat="1" applyFont="1" applyFill="1" applyBorder="1" applyAlignment="1">
      <alignment vertical="center"/>
    </xf>
    <xf numFmtId="3" fontId="11" fillId="9" borderId="0" xfId="0" applyNumberFormat="1" applyFont="1" applyFill="1" applyAlignment="1">
      <alignment vertical="center"/>
    </xf>
    <xf numFmtId="3" fontId="11" fillId="10" borderId="2" xfId="0" applyNumberFormat="1" applyFont="1" applyFill="1" applyBorder="1" applyAlignment="1">
      <alignment vertical="center"/>
    </xf>
    <xf numFmtId="3" fontId="11" fillId="10" borderId="0" xfId="0" applyNumberFormat="1" applyFont="1" applyFill="1" applyAlignment="1">
      <alignment vertical="center"/>
    </xf>
    <xf numFmtId="3" fontId="11" fillId="11" borderId="2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Continuous"/>
    </xf>
    <xf numFmtId="3" fontId="11" fillId="12" borderId="2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horizontal="right" vertical="justify"/>
    </xf>
    <xf numFmtId="0" fontId="16" fillId="7" borderId="0" xfId="0" applyFont="1" applyFill="1" applyBorder="1" applyAlignment="1">
      <alignment horizontal="right" vertical="justify"/>
    </xf>
    <xf numFmtId="0" fontId="16" fillId="8" borderId="0" xfId="0" applyFont="1" applyFill="1" applyAlignment="1">
      <alignment horizontal="right" vertical="center"/>
    </xf>
    <xf numFmtId="0" fontId="16" fillId="9" borderId="0" xfId="0" applyFont="1" applyFill="1" applyAlignment="1">
      <alignment horizontal="right" vertical="center"/>
    </xf>
    <xf numFmtId="0" fontId="11" fillId="0" borderId="0" xfId="0" applyFont="1" applyFill="1" applyAlignment="1">
      <alignment vertical="top"/>
    </xf>
    <xf numFmtId="3" fontId="11" fillId="13" borderId="2" xfId="0" applyNumberFormat="1" applyFont="1" applyFill="1" applyBorder="1" applyAlignment="1">
      <alignment vertical="center"/>
    </xf>
    <xf numFmtId="0" fontId="16" fillId="1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11" fillId="10" borderId="3" xfId="0" applyFont="1" applyFill="1" applyBorder="1"/>
    <xf numFmtId="9" fontId="11" fillId="10" borderId="4" xfId="0" applyNumberFormat="1" applyFont="1" applyFill="1" applyBorder="1" applyAlignment="1">
      <alignment vertical="justify"/>
    </xf>
    <xf numFmtId="0" fontId="11" fillId="0" borderId="4" xfId="0" applyFont="1" applyFill="1" applyBorder="1" applyAlignment="1">
      <alignment vertical="top"/>
    </xf>
    <xf numFmtId="0" fontId="11" fillId="10" borderId="5" xfId="0" applyFont="1" applyFill="1" applyBorder="1"/>
    <xf numFmtId="9" fontId="11" fillId="10" borderId="6" xfId="0" applyNumberFormat="1" applyFont="1" applyFill="1" applyBorder="1" applyAlignment="1">
      <alignment vertical="justify"/>
    </xf>
    <xf numFmtId="0" fontId="11" fillId="0" borderId="6" xfId="0" applyFont="1" applyFill="1" applyBorder="1" applyAlignment="1">
      <alignment vertical="top"/>
    </xf>
    <xf numFmtId="0" fontId="11" fillId="11" borderId="5" xfId="0" applyFont="1" applyFill="1" applyBorder="1"/>
    <xf numFmtId="9" fontId="11" fillId="11" borderId="6" xfId="0" applyNumberFormat="1" applyFont="1" applyFill="1" applyBorder="1" applyAlignment="1">
      <alignment vertical="justify"/>
    </xf>
    <xf numFmtId="0" fontId="19" fillId="0" borderId="6" xfId="0" applyFont="1" applyFill="1" applyBorder="1" applyAlignment="1">
      <alignment vertical="top"/>
    </xf>
    <xf numFmtId="0" fontId="11" fillId="12" borderId="5" xfId="0" applyFont="1" applyFill="1" applyBorder="1"/>
    <xf numFmtId="9" fontId="11" fillId="12" borderId="6" xfId="0" applyNumberFormat="1" applyFont="1" applyFill="1" applyBorder="1" applyAlignment="1">
      <alignment vertical="justify"/>
    </xf>
    <xf numFmtId="0" fontId="11" fillId="13" borderId="5" xfId="0" applyFont="1" applyFill="1" applyBorder="1"/>
    <xf numFmtId="9" fontId="11" fillId="13" borderId="6" xfId="0" applyNumberFormat="1" applyFont="1" applyFill="1" applyBorder="1" applyAlignment="1">
      <alignment vertical="justify"/>
    </xf>
    <xf numFmtId="0" fontId="16" fillId="10" borderId="0" xfId="0" applyFont="1" applyFill="1" applyAlignment="1">
      <alignment horizontal="right" vertical="center" wrapText="1"/>
    </xf>
    <xf numFmtId="0" fontId="16" fillId="11" borderId="0" xfId="0" applyFont="1" applyFill="1" applyAlignment="1">
      <alignment horizontal="right" vertical="center" wrapText="1"/>
    </xf>
    <xf numFmtId="0" fontId="18" fillId="11" borderId="0" xfId="0" applyFont="1" applyFill="1" applyAlignment="1">
      <alignment horizontal="right" vertical="center" wrapText="1"/>
    </xf>
    <xf numFmtId="0" fontId="16" fillId="12" borderId="0" xfId="0" applyFont="1" applyFill="1" applyAlignment="1">
      <alignment horizontal="right" vertical="center" wrapText="1"/>
    </xf>
    <xf numFmtId="0" fontId="18" fillId="12" borderId="0" xfId="0" applyFont="1" applyFill="1" applyAlignment="1">
      <alignment horizontal="right" vertical="center" wrapText="1"/>
    </xf>
    <xf numFmtId="0" fontId="18" fillId="14" borderId="0" xfId="0" applyFont="1" applyFill="1" applyAlignment="1">
      <alignment horizontal="right" vertical="center" wrapText="1"/>
    </xf>
    <xf numFmtId="3" fontId="11" fillId="14" borderId="2" xfId="0" applyNumberFormat="1" applyFont="1" applyFill="1" applyBorder="1" applyAlignment="1">
      <alignment vertical="center"/>
    </xf>
    <xf numFmtId="0" fontId="11" fillId="14" borderId="5" xfId="0" applyFont="1" applyFill="1" applyBorder="1"/>
    <xf numFmtId="9" fontId="11" fillId="14" borderId="6" xfId="0" applyNumberFormat="1" applyFont="1" applyFill="1" applyBorder="1" applyAlignment="1">
      <alignment vertical="justify"/>
    </xf>
    <xf numFmtId="0" fontId="18" fillId="15" borderId="0" xfId="0" applyFont="1" applyFill="1" applyAlignment="1">
      <alignment horizontal="right" vertical="center" wrapText="1"/>
    </xf>
    <xf numFmtId="3" fontId="11" fillId="15" borderId="2" xfId="0" applyNumberFormat="1" applyFont="1" applyFill="1" applyBorder="1" applyAlignment="1">
      <alignment vertical="center"/>
    </xf>
    <xf numFmtId="0" fontId="11" fillId="15" borderId="5" xfId="0" applyFont="1" applyFill="1" applyBorder="1"/>
    <xf numFmtId="9" fontId="11" fillId="15" borderId="6" xfId="0" applyNumberFormat="1" applyFont="1" applyFill="1" applyBorder="1" applyAlignment="1">
      <alignment vertical="justify"/>
    </xf>
    <xf numFmtId="0" fontId="9" fillId="0" borderId="0" xfId="0" applyFont="1" applyBorder="1" applyAlignment="1">
      <alignment vertical="center"/>
    </xf>
    <xf numFmtId="0" fontId="20" fillId="0" borderId="0" xfId="0" applyFont="1" applyBorder="1" applyAlignment="1"/>
    <xf numFmtId="0" fontId="21" fillId="0" borderId="0" xfId="0" applyFont="1" applyAlignment="1">
      <alignment horizontal="left" wrapText="1"/>
    </xf>
    <xf numFmtId="0" fontId="22" fillId="0" borderId="0" xfId="0" applyFont="1" applyBorder="1" applyAlignment="1"/>
    <xf numFmtId="0" fontId="23" fillId="0" borderId="0" xfId="0" applyFont="1" applyAlignment="1">
      <alignment horizontal="left" wrapText="1"/>
    </xf>
    <xf numFmtId="0" fontId="24" fillId="0" borderId="0" xfId="0" applyFont="1" applyBorder="1" applyAlignment="1"/>
    <xf numFmtId="0" fontId="21" fillId="0" borderId="0" xfId="0" applyFont="1" applyBorder="1" applyAlignment="1">
      <alignment horizontal="left"/>
    </xf>
    <xf numFmtId="0" fontId="26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  <mruColors>
      <color rgb="FF544726"/>
      <color rgb="FFF2BF49"/>
      <color rgb="FFCE1126"/>
      <color rgb="FF076D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07563924575932"/>
          <c:y val="0.17218499013813221"/>
          <c:w val="0.8644716808435492"/>
          <c:h val="0.65986272002839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'SCH Taught by Fac TA'!$D$48</c:f>
              <c:strCache>
                <c:ptCount val="1"/>
                <c:pt idx="0">
                  <c:v>Tenured &amp; Tenure Eligible Faculty</c:v>
                </c:pt>
              </c:strCache>
            </c:strRef>
          </c:tx>
          <c:spPr>
            <a:solidFill>
              <a:srgbClr val="076D5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'SCH Taught by Fac TA'!$C$78:$C$86</c:f>
              <c:strCache>
                <c:ptCount val="9"/>
                <c:pt idx="0">
                  <c:v>FALL
2014</c:v>
                </c:pt>
                <c:pt idx="1">
                  <c:v>SPRING
2015</c:v>
                </c:pt>
                <c:pt idx="2">
                  <c:v>FALL
2015</c:v>
                </c:pt>
                <c:pt idx="3">
                  <c:v>SPRING
2016</c:v>
                </c:pt>
                <c:pt idx="4">
                  <c:v>FALL
2016</c:v>
                </c:pt>
                <c:pt idx="5">
                  <c:v>SPRING
2017</c:v>
                </c:pt>
                <c:pt idx="6">
                  <c:v>FALL
2017</c:v>
                </c:pt>
                <c:pt idx="7">
                  <c:v>SPRING
2018</c:v>
                </c:pt>
                <c:pt idx="8">
                  <c:v>FALL
2018</c:v>
                </c:pt>
              </c:strCache>
            </c:strRef>
          </c:cat>
          <c:val>
            <c:numRef>
              <c:f>'SCH Taught by Fac TA'!$D$78:$D$86</c:f>
              <c:numCache>
                <c:formatCode>#,##0</c:formatCode>
                <c:ptCount val="9"/>
                <c:pt idx="0">
                  <c:v>225968</c:v>
                </c:pt>
                <c:pt idx="1">
                  <c:v>210706</c:v>
                </c:pt>
                <c:pt idx="2">
                  <c:v>238831</c:v>
                </c:pt>
                <c:pt idx="3">
                  <c:v>218266.1</c:v>
                </c:pt>
                <c:pt idx="4">
                  <c:v>231916.79999999999</c:v>
                </c:pt>
                <c:pt idx="5">
                  <c:v>211957</c:v>
                </c:pt>
                <c:pt idx="6">
                  <c:v>222732</c:v>
                </c:pt>
                <c:pt idx="7">
                  <c:v>203344</c:v>
                </c:pt>
                <c:pt idx="8">
                  <c:v>221462.6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D-4F64-8492-74C4D9930C50}"/>
            </c:ext>
          </c:extLst>
        </c:ser>
        <c:ser>
          <c:idx val="1"/>
          <c:order val="1"/>
          <c:tx>
            <c:strRef>
              <c:f>'SCH Taught by Fac TA'!$E$48</c:f>
              <c:strCache>
                <c:ptCount val="1"/>
                <c:pt idx="0">
                  <c:v>Term Faculty</c:v>
                </c:pt>
              </c:strCache>
            </c:strRef>
          </c:tx>
          <c:spPr>
            <a:solidFill>
              <a:srgbClr val="CE112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'SCH Taught by Fac TA'!$C$78:$C$86</c:f>
              <c:strCache>
                <c:ptCount val="9"/>
                <c:pt idx="0">
                  <c:v>FALL
2014</c:v>
                </c:pt>
                <c:pt idx="1">
                  <c:v>SPRING
2015</c:v>
                </c:pt>
                <c:pt idx="2">
                  <c:v>FALL
2015</c:v>
                </c:pt>
                <c:pt idx="3">
                  <c:v>SPRING
2016</c:v>
                </c:pt>
                <c:pt idx="4">
                  <c:v>FALL
2016</c:v>
                </c:pt>
                <c:pt idx="5">
                  <c:v>SPRING
2017</c:v>
                </c:pt>
                <c:pt idx="6">
                  <c:v>FALL
2017</c:v>
                </c:pt>
                <c:pt idx="7">
                  <c:v>SPRING
2018</c:v>
                </c:pt>
                <c:pt idx="8">
                  <c:v>FALL
2018</c:v>
                </c:pt>
              </c:strCache>
            </c:strRef>
          </c:cat>
          <c:val>
            <c:numRef>
              <c:f>'SCH Taught by Fac TA'!$E$78:$E$86</c:f>
              <c:numCache>
                <c:formatCode>#,##0</c:formatCode>
                <c:ptCount val="9"/>
                <c:pt idx="0">
                  <c:v>155272</c:v>
                </c:pt>
                <c:pt idx="1">
                  <c:v>147660.63999999996</c:v>
                </c:pt>
                <c:pt idx="2">
                  <c:v>166827.39999999994</c:v>
                </c:pt>
                <c:pt idx="3">
                  <c:v>160199.70000000001</c:v>
                </c:pt>
                <c:pt idx="4">
                  <c:v>175652.3</c:v>
                </c:pt>
                <c:pt idx="5">
                  <c:v>170476.59999999998</c:v>
                </c:pt>
                <c:pt idx="6">
                  <c:v>181530.5</c:v>
                </c:pt>
                <c:pt idx="7">
                  <c:v>169521.90000000002</c:v>
                </c:pt>
                <c:pt idx="8">
                  <c:v>177514.39999999997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D-4F64-8492-74C4D9930C50}"/>
            </c:ext>
          </c:extLst>
        </c:ser>
        <c:ser>
          <c:idx val="2"/>
          <c:order val="2"/>
          <c:tx>
            <c:strRef>
              <c:f>'SCH Taught by Fac TA'!$F$48</c:f>
              <c:strCache>
                <c:ptCount val="1"/>
                <c:pt idx="0">
                  <c:v>Teaching Assistants</c:v>
                </c:pt>
              </c:strCache>
            </c:strRef>
          </c:tx>
          <c:spPr>
            <a:solidFill>
              <a:srgbClr val="F2BF4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'SCH Taught by Fac TA'!$C$78:$C$86</c:f>
              <c:strCache>
                <c:ptCount val="9"/>
                <c:pt idx="0">
                  <c:v>FALL
2014</c:v>
                </c:pt>
                <c:pt idx="1">
                  <c:v>SPRING
2015</c:v>
                </c:pt>
                <c:pt idx="2">
                  <c:v>FALL
2015</c:v>
                </c:pt>
                <c:pt idx="3">
                  <c:v>SPRING
2016</c:v>
                </c:pt>
                <c:pt idx="4">
                  <c:v>FALL
2016</c:v>
                </c:pt>
                <c:pt idx="5">
                  <c:v>SPRING
2017</c:v>
                </c:pt>
                <c:pt idx="6">
                  <c:v>FALL
2017</c:v>
                </c:pt>
                <c:pt idx="7">
                  <c:v>SPRING
2018</c:v>
                </c:pt>
                <c:pt idx="8">
                  <c:v>FALL
2018</c:v>
                </c:pt>
              </c:strCache>
            </c:strRef>
          </c:cat>
          <c:val>
            <c:numRef>
              <c:f>'SCH Taught by Fac TA'!$F$78:$F$86</c:f>
              <c:numCache>
                <c:formatCode>#,##0</c:formatCode>
                <c:ptCount val="9"/>
                <c:pt idx="0">
                  <c:v>53948</c:v>
                </c:pt>
                <c:pt idx="1">
                  <c:v>49533.43</c:v>
                </c:pt>
                <c:pt idx="2">
                  <c:v>53818.6</c:v>
                </c:pt>
                <c:pt idx="3">
                  <c:v>50835.7</c:v>
                </c:pt>
                <c:pt idx="4">
                  <c:v>53107</c:v>
                </c:pt>
                <c:pt idx="5">
                  <c:v>49016</c:v>
                </c:pt>
                <c:pt idx="6">
                  <c:v>53325</c:v>
                </c:pt>
                <c:pt idx="7">
                  <c:v>48517</c:v>
                </c:pt>
                <c:pt idx="8">
                  <c:v>51337.1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D-4F64-8492-74C4D9930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3483112"/>
        <c:axId val="223481936"/>
      </c:barChart>
      <c:catAx>
        <c:axId val="223483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SEMESTER</a:t>
                </a:r>
              </a:p>
            </c:rich>
          </c:tx>
          <c:layout>
            <c:manualLayout>
              <c:xMode val="edge"/>
              <c:yMode val="edge"/>
              <c:x val="0.51275832456426818"/>
              <c:y val="0.92732345550787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48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STUDENT CREDIT HOURS</a:t>
                </a:r>
              </a:p>
            </c:rich>
          </c:tx>
          <c:layout>
            <c:manualLayout>
              <c:xMode val="edge"/>
              <c:yMode val="edge"/>
              <c:x val="7.6006240797677838E-3"/>
              <c:y val="0.305439176788591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3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35532252016885"/>
          <c:y val="7.574231957388626E-2"/>
          <c:w val="0.78099611986654227"/>
          <c:h val="4.53200245858252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9525</xdr:colOff>
      <xdr:row>1</xdr:row>
      <xdr:rowOff>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0" y="161925"/>
          <a:ext cx="7534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Univers 75 Black"/>
          </a:endParaRPr>
        </a:p>
      </xdr:txBody>
    </xdr:sp>
    <xdr:clientData/>
  </xdr:twoCellAnchor>
  <xdr:twoCellAnchor editAs="absolute">
    <xdr:from>
      <xdr:col>1</xdr:col>
      <xdr:colOff>94994</xdr:colOff>
      <xdr:row>2</xdr:row>
      <xdr:rowOff>138759</xdr:rowOff>
    </xdr:from>
    <xdr:to>
      <xdr:col>14</xdr:col>
      <xdr:colOff>173525</xdr:colOff>
      <xdr:row>37</xdr:row>
      <xdr:rowOff>61959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6660</xdr:colOff>
      <xdr:row>0</xdr:row>
      <xdr:rowOff>48277</xdr:rowOff>
    </xdr:from>
    <xdr:to>
      <xdr:col>15</xdr:col>
      <xdr:colOff>1465</xdr:colOff>
      <xdr:row>0</xdr:row>
      <xdr:rowOff>178716</xdr:rowOff>
    </xdr:to>
    <xdr:grpSp>
      <xdr:nvGrpSpPr>
        <xdr:cNvPr id="4" name="Group 4"/>
        <xdr:cNvGrpSpPr>
          <a:grpSpLocks noChangeAspect="1"/>
        </xdr:cNvGrpSpPr>
      </xdr:nvGrpSpPr>
      <xdr:grpSpPr bwMode="auto">
        <a:xfrm>
          <a:off x="6660" y="48277"/>
          <a:ext cx="8229600" cy="130439"/>
          <a:chOff x="1" y="13"/>
          <a:chExt cx="802" cy="16"/>
        </a:xfrm>
      </xdr:grpSpPr>
      <xdr:pic>
        <xdr:nvPicPr>
          <xdr:cNvPr id="5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" y="13"/>
            <a:ext cx="102" cy="11"/>
          </a:xfrm>
          <a:prstGeom prst="rect">
            <a:avLst/>
          </a:prstGeom>
          <a:noFill/>
        </xdr:spPr>
      </xdr:pic>
      <xdr:sp macro="" textlink="">
        <xdr:nvSpPr>
          <xdr:cNvPr id="6" name="Line 6"/>
          <xdr:cNvSpPr>
            <a:spLocks noChangeAspect="1" noChangeShapeType="1"/>
          </xdr:cNvSpPr>
        </xdr:nvSpPr>
        <xdr:spPr bwMode="auto">
          <a:xfrm>
            <a:off x="1" y="29"/>
            <a:ext cx="80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0.62014</cdr:x>
      <cdr:y>0.33191</cdr:y>
    </cdr:from>
    <cdr:to>
      <cdr:x>0.68862</cdr:x>
      <cdr:y>0.54163</cdr:y>
    </cdr:to>
    <cdr:sp macro="" textlink="">
      <cdr:nvSpPr>
        <cdr:cNvPr id="16421" name="Text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8819" y="1629965"/>
          <a:ext cx="544273" cy="1029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40%</a:t>
          </a:r>
        </a:p>
      </cdr:txBody>
    </cdr:sp>
  </cdr:relSizeAnchor>
  <cdr:relSizeAnchor xmlns:cdr="http://schemas.openxmlformats.org/drawingml/2006/chartDrawing">
    <cdr:from>
      <cdr:x>0.71873</cdr:x>
      <cdr:y>0.5515</cdr:y>
    </cdr:from>
    <cdr:to>
      <cdr:x>0.78626</cdr:x>
      <cdr:y>0.83081</cdr:y>
    </cdr:to>
    <cdr:sp macro="" textlink="">
      <cdr:nvSpPr>
        <cdr:cNvPr id="1642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2442" y="2708350"/>
          <a:ext cx="536723" cy="13715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49%</a:t>
          </a:r>
        </a:p>
      </cdr:txBody>
    </cdr:sp>
  </cdr:relSizeAnchor>
  <cdr:relSizeAnchor xmlns:cdr="http://schemas.openxmlformats.org/drawingml/2006/chartDrawing">
    <cdr:from>
      <cdr:x>0.90974</cdr:x>
      <cdr:y>0.55292</cdr:y>
    </cdr:from>
    <cdr:to>
      <cdr:x>0.97908</cdr:x>
      <cdr:y>0.83081</cdr:y>
    </cdr:to>
    <cdr:sp macro="" textlink="">
      <cdr:nvSpPr>
        <cdr:cNvPr id="16425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0549" y="2715276"/>
          <a:ext cx="551109" cy="1364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49%</a:t>
          </a:r>
        </a:p>
      </cdr:txBody>
    </cdr:sp>
  </cdr:relSizeAnchor>
  <cdr:relSizeAnchor xmlns:cdr="http://schemas.openxmlformats.org/drawingml/2006/chartDrawing">
    <cdr:from>
      <cdr:x>0.81472</cdr:x>
      <cdr:y>0.3385</cdr:y>
    </cdr:from>
    <cdr:to>
      <cdr:x>0.88229</cdr:x>
      <cdr:y>0.53881</cdr:y>
    </cdr:to>
    <cdr:sp macro="" textlink="">
      <cdr:nvSpPr>
        <cdr:cNvPr id="16429" name="Text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5298" y="1662331"/>
          <a:ext cx="537090" cy="983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40%</a:t>
          </a:r>
        </a:p>
      </cdr:txBody>
    </cdr:sp>
  </cdr:relSizeAnchor>
  <cdr:relSizeAnchor xmlns:cdr="http://schemas.openxmlformats.org/drawingml/2006/chartDrawing">
    <cdr:from>
      <cdr:x>0.52669</cdr:x>
      <cdr:y>0.22786</cdr:y>
    </cdr:from>
    <cdr:to>
      <cdr:x>0.59205</cdr:x>
      <cdr:y>0.29654</cdr:y>
    </cdr:to>
    <cdr:sp macro="" textlink="">
      <cdr:nvSpPr>
        <cdr:cNvPr id="16440" name="Text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6099" y="1118990"/>
          <a:ext cx="519475" cy="3372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 pitchFamily="34" charset="0"/>
            </a:rPr>
            <a:t>12%</a:t>
          </a:r>
        </a:p>
      </cdr:txBody>
    </cdr:sp>
  </cdr:relSizeAnchor>
  <cdr:relSizeAnchor xmlns:cdr="http://schemas.openxmlformats.org/drawingml/2006/chartDrawing">
    <cdr:from>
      <cdr:x>0.52529</cdr:x>
      <cdr:y>0.34697</cdr:y>
    </cdr:from>
    <cdr:to>
      <cdr:x>0.59293</cdr:x>
      <cdr:y>0.52482</cdr:y>
    </cdr:to>
    <cdr:sp macro="" textlink="">
      <cdr:nvSpPr>
        <cdr:cNvPr id="16441" name="Text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4959" y="1703895"/>
          <a:ext cx="537597" cy="873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38%</a:t>
          </a:r>
        </a:p>
      </cdr:txBody>
    </cdr:sp>
  </cdr:relSizeAnchor>
  <cdr:relSizeAnchor xmlns:cdr="http://schemas.openxmlformats.org/drawingml/2006/chartDrawing">
    <cdr:from>
      <cdr:x>0.62082</cdr:x>
      <cdr:y>0.55292</cdr:y>
    </cdr:from>
    <cdr:to>
      <cdr:x>0.68923</cdr:x>
      <cdr:y>0.83081</cdr:y>
    </cdr:to>
    <cdr:sp macro="" textlink="">
      <cdr:nvSpPr>
        <cdr:cNvPr id="16442" name="Text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4236" y="2715278"/>
          <a:ext cx="543716" cy="1364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49%</a:t>
          </a:r>
        </a:p>
      </cdr:txBody>
    </cdr:sp>
  </cdr:relSizeAnchor>
  <cdr:relSizeAnchor xmlns:cdr="http://schemas.openxmlformats.org/drawingml/2006/chartDrawing">
    <cdr:from>
      <cdr:x>0.62395</cdr:x>
      <cdr:y>0.26344</cdr:y>
    </cdr:from>
    <cdr:to>
      <cdr:x>0.69229</cdr:x>
      <cdr:y>0.32648</cdr:y>
    </cdr:to>
    <cdr:sp macro="" textlink="">
      <cdr:nvSpPr>
        <cdr:cNvPr id="16443" name="Text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9083" y="1293711"/>
          <a:ext cx="543161" cy="309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 pitchFamily="34" charset="0"/>
            </a:rPr>
            <a:t>11%</a:t>
          </a:r>
        </a:p>
      </cdr:txBody>
    </cdr:sp>
  </cdr:relSizeAnchor>
  <cdr:relSizeAnchor xmlns:cdr="http://schemas.openxmlformats.org/drawingml/2006/chartDrawing">
    <cdr:from>
      <cdr:x>0.52348</cdr:x>
      <cdr:y>0.55292</cdr:y>
    </cdr:from>
    <cdr:to>
      <cdr:x>0.59144</cdr:x>
      <cdr:y>0.82798</cdr:y>
    </cdr:to>
    <cdr:sp macro="" textlink="">
      <cdr:nvSpPr>
        <cdr:cNvPr id="16444" name="Text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60561" y="2715277"/>
          <a:ext cx="540140" cy="1350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50%</a:t>
          </a:r>
        </a:p>
      </cdr:txBody>
    </cdr:sp>
  </cdr:relSizeAnchor>
  <cdr:relSizeAnchor xmlns:cdr="http://schemas.openxmlformats.org/drawingml/2006/chartDrawing">
    <cdr:from>
      <cdr:x>0.7193</cdr:x>
      <cdr:y>0.33427</cdr:y>
    </cdr:from>
    <cdr:to>
      <cdr:x>0.78614</cdr:x>
      <cdr:y>0.53914</cdr:y>
    </cdr:to>
    <cdr:sp macro="" textlink="">
      <cdr:nvSpPr>
        <cdr:cNvPr id="16446" name="Text 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958" y="1641550"/>
          <a:ext cx="531239" cy="1006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40%</a:t>
          </a:r>
        </a:p>
      </cdr:txBody>
    </cdr:sp>
  </cdr:relSizeAnchor>
  <cdr:relSizeAnchor xmlns:cdr="http://schemas.openxmlformats.org/drawingml/2006/chartDrawing">
    <cdr:from>
      <cdr:x>0.7193</cdr:x>
      <cdr:y>0.23057</cdr:y>
    </cdr:from>
    <cdr:to>
      <cdr:x>0.78799</cdr:x>
      <cdr:y>0.29502</cdr:y>
    </cdr:to>
    <cdr:sp macro="" textlink="">
      <cdr:nvSpPr>
        <cdr:cNvPr id="16447" name="Text 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959" y="1132286"/>
          <a:ext cx="545943" cy="316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 pitchFamily="34" charset="0"/>
            </a:rPr>
            <a:t>11%</a:t>
          </a:r>
        </a:p>
      </cdr:txBody>
    </cdr:sp>
  </cdr:relSizeAnchor>
  <cdr:relSizeAnchor xmlns:cdr="http://schemas.openxmlformats.org/drawingml/2006/chartDrawing">
    <cdr:from>
      <cdr:x>0.8147</cdr:x>
      <cdr:y>0.56026</cdr:y>
    </cdr:from>
    <cdr:to>
      <cdr:x>0.88142</cdr:x>
      <cdr:y>0.81952</cdr:y>
    </cdr:to>
    <cdr:sp macro="" textlink="">
      <cdr:nvSpPr>
        <cdr:cNvPr id="16448" name="Text 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5192" y="2751334"/>
          <a:ext cx="530268" cy="12731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48%</a:t>
          </a:r>
        </a:p>
      </cdr:txBody>
    </cdr:sp>
  </cdr:relSizeAnchor>
  <cdr:relSizeAnchor xmlns:cdr="http://schemas.openxmlformats.org/drawingml/2006/chartDrawing">
    <cdr:from>
      <cdr:x>0.91173</cdr:x>
      <cdr:y>0.24078</cdr:y>
    </cdr:from>
    <cdr:to>
      <cdr:x>0.98145</cdr:x>
      <cdr:y>0.30181</cdr:y>
    </cdr:to>
    <cdr:sp macro="" textlink="">
      <cdr:nvSpPr>
        <cdr:cNvPr id="16451" name="Text 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46336" y="1182429"/>
          <a:ext cx="554129" cy="2997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 pitchFamily="34" charset="0"/>
            </a:rPr>
            <a:t>11%</a:t>
          </a:r>
        </a:p>
      </cdr:txBody>
    </cdr:sp>
  </cdr:relSizeAnchor>
  <cdr:relSizeAnchor xmlns:cdr="http://schemas.openxmlformats.org/drawingml/2006/chartDrawing">
    <cdr:from>
      <cdr:x>0.81324</cdr:x>
      <cdr:y>0.27789</cdr:y>
    </cdr:from>
    <cdr:to>
      <cdr:x>0.88122</cdr:x>
      <cdr:y>0.33518</cdr:y>
    </cdr:to>
    <cdr:sp macro="" textlink="">
      <cdr:nvSpPr>
        <cdr:cNvPr id="16452" name="Text 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3576" y="1364673"/>
          <a:ext cx="540299" cy="2813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 pitchFamily="34" charset="0"/>
            </a:rPr>
            <a:t>12%</a:t>
          </a:r>
        </a:p>
      </cdr:txBody>
    </cdr:sp>
  </cdr:relSizeAnchor>
  <cdr:relSizeAnchor xmlns:cdr="http://schemas.openxmlformats.org/drawingml/2006/chartDrawing">
    <cdr:from>
      <cdr:x>0.91064</cdr:x>
      <cdr:y>0.33427</cdr:y>
    </cdr:from>
    <cdr:to>
      <cdr:x>0.97785</cdr:x>
      <cdr:y>0.53881</cdr:y>
    </cdr:to>
    <cdr:sp macro="" textlink="">
      <cdr:nvSpPr>
        <cdr:cNvPr id="16453" name="Text 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7702" y="1641550"/>
          <a:ext cx="534180" cy="10044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40%</a:t>
          </a:r>
        </a:p>
      </cdr:txBody>
    </cdr:sp>
  </cdr:relSizeAnchor>
  <cdr:relSizeAnchor xmlns:cdr="http://schemas.openxmlformats.org/drawingml/2006/chartDrawing">
    <cdr:from>
      <cdr:x>0.23253</cdr:x>
      <cdr:y>0.55151</cdr:y>
    </cdr:from>
    <cdr:to>
      <cdr:x>0.30705</cdr:x>
      <cdr:y>0.82878</cdr:y>
    </cdr:to>
    <cdr:sp macro="" textlink="">
      <cdr:nvSpPr>
        <cdr:cNvPr id="16462" name="Text Box 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8157" y="2708351"/>
          <a:ext cx="592231" cy="136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52%</a:t>
          </a:r>
        </a:p>
      </cdr:txBody>
    </cdr:sp>
  </cdr:relSizeAnchor>
  <cdr:relSizeAnchor xmlns:cdr="http://schemas.openxmlformats.org/drawingml/2006/chartDrawing">
    <cdr:from>
      <cdr:x>0.14145</cdr:x>
      <cdr:y>0.33991</cdr:y>
    </cdr:from>
    <cdr:to>
      <cdr:x>0.20943</cdr:x>
      <cdr:y>0.53295</cdr:y>
    </cdr:to>
    <cdr:sp macro="" textlink="">
      <cdr:nvSpPr>
        <cdr:cNvPr id="16463" name="Text Box 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206" y="1669259"/>
          <a:ext cx="540327" cy="947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36%</a:t>
          </a:r>
        </a:p>
      </cdr:txBody>
    </cdr:sp>
  </cdr:relSizeAnchor>
  <cdr:relSizeAnchor xmlns:cdr="http://schemas.openxmlformats.org/drawingml/2006/chartDrawing">
    <cdr:from>
      <cdr:x>0.23558</cdr:x>
      <cdr:y>0.35966</cdr:y>
    </cdr:from>
    <cdr:to>
      <cdr:x>0.30356</cdr:x>
      <cdr:y>0.51765</cdr:y>
    </cdr:to>
    <cdr:sp macro="" textlink="">
      <cdr:nvSpPr>
        <cdr:cNvPr id="16464" name="Text Box 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2351" y="1766242"/>
          <a:ext cx="540328" cy="7758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36%</a:t>
          </a:r>
        </a:p>
      </cdr:txBody>
    </cdr:sp>
  </cdr:relSizeAnchor>
  <cdr:relSizeAnchor xmlns:cdr="http://schemas.openxmlformats.org/drawingml/2006/chartDrawing">
    <cdr:from>
      <cdr:x>0.14145</cdr:x>
      <cdr:y>0.55009</cdr:y>
    </cdr:from>
    <cdr:to>
      <cdr:x>0.20776</cdr:x>
      <cdr:y>0.83222</cdr:y>
    </cdr:to>
    <cdr:sp macro="" textlink="">
      <cdr:nvSpPr>
        <cdr:cNvPr id="16468" name="Text Box 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246" y="2701422"/>
          <a:ext cx="527026" cy="1385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52%</a:t>
          </a:r>
        </a:p>
      </cdr:txBody>
    </cdr:sp>
  </cdr:relSizeAnchor>
  <cdr:relSizeAnchor xmlns:cdr="http://schemas.openxmlformats.org/drawingml/2006/chartDrawing">
    <cdr:from>
      <cdr:x>0.33407</cdr:x>
      <cdr:y>0.22504</cdr:y>
    </cdr:from>
    <cdr:to>
      <cdr:x>0.40205</cdr:x>
      <cdr:y>0.29545</cdr:y>
    </cdr:to>
    <cdr:sp macro="" textlink="">
      <cdr:nvSpPr>
        <cdr:cNvPr id="16435" name="Text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5173" y="1105135"/>
          <a:ext cx="540299" cy="34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 pitchFamily="34" charset="0"/>
            </a:rPr>
            <a:t>12%</a:t>
          </a:r>
        </a:p>
      </cdr:txBody>
    </cdr:sp>
  </cdr:relSizeAnchor>
  <cdr:relSizeAnchor xmlns:cdr="http://schemas.openxmlformats.org/drawingml/2006/chartDrawing">
    <cdr:from>
      <cdr:x>0.3332</cdr:x>
      <cdr:y>0.35402</cdr:y>
    </cdr:from>
    <cdr:to>
      <cdr:x>0.40231</cdr:x>
      <cdr:y>0.51809</cdr:y>
    </cdr:to>
    <cdr:sp macro="" textlink="">
      <cdr:nvSpPr>
        <cdr:cNvPr id="16455" name="Text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8206" y="1738532"/>
          <a:ext cx="549307" cy="805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36%</a:t>
          </a:r>
        </a:p>
      </cdr:txBody>
    </cdr:sp>
  </cdr:relSizeAnchor>
  <cdr:relSizeAnchor xmlns:cdr="http://schemas.openxmlformats.org/drawingml/2006/chartDrawing">
    <cdr:from>
      <cdr:x>0.42652</cdr:x>
      <cdr:y>0.55009</cdr:y>
    </cdr:from>
    <cdr:to>
      <cdr:x>0.49796</cdr:x>
      <cdr:y>0.83081</cdr:y>
    </cdr:to>
    <cdr:sp macro="" textlink="">
      <cdr:nvSpPr>
        <cdr:cNvPr id="16457" name="Text 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9944" y="2701422"/>
          <a:ext cx="567799" cy="1378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51%</a:t>
          </a:r>
        </a:p>
      </cdr:txBody>
    </cdr:sp>
  </cdr:relSizeAnchor>
  <cdr:relSizeAnchor xmlns:cdr="http://schemas.openxmlformats.org/drawingml/2006/chartDrawing">
    <cdr:from>
      <cdr:x>0.42961</cdr:x>
      <cdr:y>0.33145</cdr:y>
    </cdr:from>
    <cdr:to>
      <cdr:x>0.49586</cdr:x>
      <cdr:y>0.54586</cdr:y>
    </cdr:to>
    <cdr:sp macro="" textlink="">
      <cdr:nvSpPr>
        <cdr:cNvPr id="16459" name="Text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4515" y="1627696"/>
          <a:ext cx="526549" cy="1052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37%</a:t>
          </a:r>
        </a:p>
      </cdr:txBody>
    </cdr:sp>
  </cdr:relSizeAnchor>
  <cdr:relSizeAnchor xmlns:cdr="http://schemas.openxmlformats.org/drawingml/2006/chartDrawing">
    <cdr:from>
      <cdr:x>0.42907</cdr:x>
      <cdr:y>0.26703</cdr:y>
    </cdr:from>
    <cdr:to>
      <cdr:x>0.49705</cdr:x>
      <cdr:y>0.33147</cdr:y>
    </cdr:to>
    <cdr:sp macro="" textlink="">
      <cdr:nvSpPr>
        <cdr:cNvPr id="16460" name="Text 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0212" y="1311344"/>
          <a:ext cx="540299" cy="316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 pitchFamily="34" charset="0"/>
            </a:rPr>
            <a:t>12%</a:t>
          </a:r>
        </a:p>
      </cdr:txBody>
    </cdr:sp>
  </cdr:relSizeAnchor>
  <cdr:relSizeAnchor xmlns:cdr="http://schemas.openxmlformats.org/drawingml/2006/chartDrawing">
    <cdr:from>
      <cdr:x>0.33297</cdr:x>
      <cdr:y>0.54586</cdr:y>
    </cdr:from>
    <cdr:to>
      <cdr:x>0.402</cdr:x>
      <cdr:y>0.83363</cdr:y>
    </cdr:to>
    <cdr:sp macro="" textlink="">
      <cdr:nvSpPr>
        <cdr:cNvPr id="16449" name="Text 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6441" y="2680640"/>
          <a:ext cx="548645" cy="1413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52%</a:t>
          </a:r>
        </a:p>
      </cdr:txBody>
    </cdr:sp>
  </cdr:relSizeAnchor>
  <cdr:relSizeAnchor xmlns:cdr="http://schemas.openxmlformats.org/drawingml/2006/chartDrawing">
    <cdr:from>
      <cdr:x>0.14232</cdr:x>
      <cdr:y>0.26128</cdr:y>
    </cdr:from>
    <cdr:to>
      <cdr:x>0.20769</cdr:x>
      <cdr:y>0.32581</cdr:y>
    </cdr:to>
    <cdr:sp macro="" textlink="">
      <cdr:nvSpPr>
        <cdr:cNvPr id="32" name="Text Box 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1147" y="1283109"/>
          <a:ext cx="519555" cy="31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 pitchFamily="34" charset="0"/>
            </a:rPr>
            <a:t>12%</a:t>
          </a:r>
        </a:p>
      </cdr:txBody>
    </cdr:sp>
  </cdr:relSizeAnchor>
  <cdr:relSizeAnchor xmlns:cdr="http://schemas.openxmlformats.org/drawingml/2006/chartDrawing">
    <cdr:from>
      <cdr:x>0.23645</cdr:x>
      <cdr:y>0.29567</cdr:y>
    </cdr:from>
    <cdr:to>
      <cdr:x>0.30269</cdr:x>
      <cdr:y>0.35892</cdr:y>
    </cdr:to>
    <cdr:sp macro="" textlink="">
      <cdr:nvSpPr>
        <cdr:cNvPr id="33" name="Text Box 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9272" y="1451991"/>
          <a:ext cx="526469" cy="310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 pitchFamily="34" charset="0"/>
            </a:rPr>
            <a:t>12%</a:t>
          </a:r>
        </a:p>
      </cdr:txBody>
    </cdr:sp>
  </cdr:relSizeAnchor>
  <cdr:relSizeAnchor xmlns:cdr="http://schemas.openxmlformats.org/drawingml/2006/chartDrawing">
    <cdr:from>
      <cdr:x>0.16498</cdr:x>
      <cdr:y>0.16218</cdr:y>
    </cdr:from>
    <cdr:to>
      <cdr:x>0.28003</cdr:x>
      <cdr:y>0.34838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1242" y="7964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36"/>
  <sheetViews>
    <sheetView showGridLines="0" tabSelected="1" view="pageBreakPreview" zoomScale="110" zoomScaleNormal="160" zoomScaleSheetLayoutView="110" workbookViewId="0">
      <selection activeCell="I86" sqref="I86"/>
    </sheetView>
  </sheetViews>
  <sheetFormatPr defaultColWidth="11.42578125" defaultRowHeight="12.75"/>
  <cols>
    <col min="1" max="1" width="1.42578125" customWidth="1"/>
    <col min="2" max="2" width="18" customWidth="1"/>
    <col min="3" max="3" width="11" customWidth="1"/>
    <col min="4" max="4" width="7.42578125" bestFit="1" customWidth="1"/>
    <col min="5" max="5" width="8.85546875" bestFit="1" customWidth="1"/>
    <col min="6" max="7" width="7.140625" customWidth="1"/>
    <col min="8" max="8" width="8.85546875" bestFit="1" customWidth="1"/>
    <col min="9" max="9" width="10.5703125" bestFit="1" customWidth="1"/>
    <col min="10" max="10" width="8" customWidth="1"/>
    <col min="11" max="11" width="8.85546875" customWidth="1"/>
    <col min="12" max="13" width="6.28515625" customWidth="1"/>
    <col min="14" max="14" width="6.140625" customWidth="1"/>
    <col min="15" max="15" width="7.7109375" style="16" customWidth="1"/>
    <col min="16" max="16" width="11.85546875" style="68" customWidth="1"/>
    <col min="17" max="20" width="11.42578125" customWidth="1"/>
    <col min="21" max="21" width="3.5703125" customWidth="1"/>
    <col min="25" max="25" width="4" bestFit="1" customWidth="1"/>
  </cols>
  <sheetData>
    <row r="1" spans="1:16" ht="15" customHeight="1"/>
    <row r="2" spans="1:16" s="5" customFormat="1" ht="24" customHeight="1">
      <c r="A2" s="17" t="s">
        <v>6</v>
      </c>
      <c r="O2" s="10"/>
      <c r="P2" s="66"/>
    </row>
    <row r="3" spans="1:16" s="5" customFormat="1" ht="16.7" customHeight="1">
      <c r="B3" s="17"/>
      <c r="O3" s="10"/>
      <c r="P3" s="66"/>
    </row>
    <row r="4" spans="1:16" s="6" customFormat="1" ht="19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1"/>
      <c r="P4" s="67"/>
    </row>
    <row r="5" spans="1:16" s="4" customFormat="1" ht="9" customHeight="1">
      <c r="O5" s="12"/>
      <c r="P5" s="65"/>
    </row>
    <row r="6" spans="1:16" s="8" customFormat="1" ht="9" customHeight="1">
      <c r="O6" s="13"/>
      <c r="P6" s="65"/>
    </row>
    <row r="7" spans="1:16" s="1" customFormat="1" ht="9" customHeight="1">
      <c r="O7" s="14"/>
      <c r="P7" s="68"/>
    </row>
    <row r="8" spans="1:16" s="1" customFormat="1" ht="9" customHeight="1">
      <c r="O8" s="14"/>
      <c r="P8" s="68"/>
    </row>
    <row r="9" spans="1:16" s="1" customFormat="1" ht="9" customHeight="1">
      <c r="B9" s="1" t="s">
        <v>0</v>
      </c>
      <c r="O9" s="14"/>
      <c r="P9" s="68"/>
    </row>
    <row r="10" spans="1:16" s="1" customFormat="1" ht="9" customHeight="1">
      <c r="O10" s="14"/>
      <c r="P10" s="68"/>
    </row>
    <row r="11" spans="1:16" s="1" customFormat="1" ht="9" customHeight="1">
      <c r="B11" s="1" t="s">
        <v>0</v>
      </c>
      <c r="O11" s="14"/>
      <c r="P11" s="68"/>
    </row>
    <row r="12" spans="1:16" s="1" customFormat="1" ht="9" customHeight="1">
      <c r="O12" s="14"/>
      <c r="P12" s="68"/>
    </row>
    <row r="13" spans="1:16" s="1" customFormat="1" ht="9" customHeight="1">
      <c r="O13" s="14"/>
      <c r="P13" s="68"/>
    </row>
    <row r="14" spans="1:16" s="1" customFormat="1" ht="9" customHeight="1">
      <c r="O14" s="14"/>
      <c r="P14" s="68"/>
    </row>
    <row r="15" spans="1:16" s="1" customFormat="1" ht="9" customHeight="1">
      <c r="O15" s="14"/>
      <c r="P15" s="68"/>
    </row>
    <row r="16" spans="1:16" s="1" customFormat="1" ht="9" customHeight="1">
      <c r="O16" s="14"/>
      <c r="P16" s="68"/>
    </row>
    <row r="17" spans="15:16" s="1" customFormat="1" ht="9" customHeight="1">
      <c r="O17" s="14"/>
      <c r="P17" s="68"/>
    </row>
    <row r="18" spans="15:16" s="1" customFormat="1" ht="9" customHeight="1">
      <c r="O18" s="14"/>
      <c r="P18" s="68"/>
    </row>
    <row r="19" spans="15:16" s="1" customFormat="1" ht="9" customHeight="1">
      <c r="O19" s="14"/>
      <c r="P19" s="68"/>
    </row>
    <row r="20" spans="15:16" s="1" customFormat="1" ht="9" customHeight="1">
      <c r="O20" s="14"/>
      <c r="P20" s="68"/>
    </row>
    <row r="21" spans="15:16" s="1" customFormat="1" ht="9" customHeight="1">
      <c r="O21" s="14"/>
      <c r="P21" s="68"/>
    </row>
    <row r="22" spans="15:16" s="1" customFormat="1" ht="9" customHeight="1">
      <c r="O22" s="14"/>
      <c r="P22" s="68"/>
    </row>
    <row r="23" spans="15:16" s="1" customFormat="1" ht="9" customHeight="1">
      <c r="O23" s="14"/>
      <c r="P23" s="68"/>
    </row>
    <row r="24" spans="15:16" s="1" customFormat="1" ht="9" customHeight="1">
      <c r="O24" s="14"/>
      <c r="P24" s="68"/>
    </row>
    <row r="25" spans="15:16" s="1" customFormat="1" ht="9" customHeight="1">
      <c r="O25" s="14"/>
      <c r="P25" s="68"/>
    </row>
    <row r="26" spans="15:16" s="3" customFormat="1" ht="9" customHeight="1">
      <c r="O26" s="15"/>
      <c r="P26" s="65"/>
    </row>
    <row r="27" spans="15:16" s="1" customFormat="1" ht="9" customHeight="1">
      <c r="O27" s="14"/>
      <c r="P27" s="68"/>
    </row>
    <row r="28" spans="15:16" s="1" customFormat="1" ht="9" customHeight="1">
      <c r="O28" s="14"/>
      <c r="P28" s="68"/>
    </row>
    <row r="29" spans="15:16" s="1" customFormat="1" ht="9" customHeight="1">
      <c r="O29" s="14"/>
      <c r="P29" s="68"/>
    </row>
    <row r="30" spans="15:16" s="1" customFormat="1" ht="9" customHeight="1">
      <c r="O30" s="14"/>
      <c r="P30" s="68"/>
    </row>
    <row r="31" spans="15:16" ht="19.5" customHeight="1"/>
    <row r="32" spans="15:16" ht="42" customHeight="1"/>
    <row r="33" spans="1:26" ht="24.75" customHeight="1"/>
    <row r="34" spans="1:26" ht="8.25" customHeight="1"/>
    <row r="35" spans="1:26" ht="8.25" customHeight="1"/>
    <row r="36" spans="1:26" ht="8.25" customHeight="1">
      <c r="P36" s="103"/>
    </row>
    <row r="37" spans="1:26" ht="8.25" customHeight="1">
      <c r="P37" s="83"/>
    </row>
    <row r="38" spans="1:26" ht="30" customHeight="1">
      <c r="P38"/>
    </row>
    <row r="39" spans="1:26" s="135" customFormat="1" ht="14.25" customHeight="1">
      <c r="A39" s="131"/>
      <c r="B39" s="132" t="s">
        <v>47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3"/>
      <c r="Q39" s="134"/>
      <c r="R39" s="134"/>
    </row>
    <row r="40" spans="1:26" s="135" customFormat="1" ht="13.5" customHeight="1">
      <c r="B40" s="136" t="s">
        <v>48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7"/>
    </row>
    <row r="41" spans="1:26" s="60" customFormat="1" ht="14.25" customHeight="1">
      <c r="B41" s="61"/>
      <c r="O41" s="84"/>
      <c r="P41" s="65"/>
    </row>
    <row r="42" spans="1:26" s="2" customFormat="1" ht="15" customHeight="1">
      <c r="B42" s="18" t="s">
        <v>1</v>
      </c>
      <c r="O42" s="9"/>
      <c r="P42" s="19"/>
    </row>
    <row r="43" spans="1:26" s="19" customFormat="1" ht="18.75" customHeight="1">
      <c r="B43" s="130" t="s">
        <v>46</v>
      </c>
      <c r="O43" s="20"/>
      <c r="Q43" s="2"/>
      <c r="R43" s="2"/>
      <c r="S43" s="2"/>
      <c r="T43" s="2"/>
      <c r="U43" s="2"/>
      <c r="V43" s="2"/>
      <c r="W43" s="2"/>
      <c r="X43" s="2"/>
      <c r="Y43" s="2"/>
    </row>
    <row r="44" spans="1:26" s="19" customFormat="1">
      <c r="L44" s="22"/>
      <c r="M44" s="22"/>
      <c r="O44" s="20"/>
      <c r="Q44" s="2"/>
      <c r="R44" s="2"/>
      <c r="S44" s="2"/>
      <c r="T44" s="2"/>
      <c r="U44" s="2"/>
      <c r="V44" s="2"/>
      <c r="W44" s="2"/>
      <c r="X44" s="2"/>
      <c r="Y44" s="2"/>
      <c r="Z44" s="23"/>
    </row>
    <row r="45" spans="1:26" s="19" customFormat="1">
      <c r="C45" s="6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26" s="19" customFormat="1">
      <c r="B46" s="20"/>
      <c r="C46" s="6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26" s="19" customFormat="1" ht="12">
      <c r="C47" s="68"/>
      <c r="D47" s="21" t="s">
        <v>2</v>
      </c>
      <c r="E47" s="21"/>
      <c r="F47" s="21"/>
      <c r="G47" s="21"/>
      <c r="I47" s="21" t="s">
        <v>3</v>
      </c>
      <c r="J47" s="21"/>
      <c r="K47" s="21"/>
      <c r="L47" s="94"/>
    </row>
    <row r="48" spans="1:26" s="19" customFormat="1" ht="60">
      <c r="B48" s="20"/>
      <c r="C48" s="69"/>
      <c r="D48" s="23" t="s">
        <v>45</v>
      </c>
      <c r="E48" s="23" t="s">
        <v>44</v>
      </c>
      <c r="F48" s="23" t="s">
        <v>5</v>
      </c>
      <c r="G48" s="23" t="s">
        <v>4</v>
      </c>
      <c r="H48" s="20"/>
      <c r="I48" s="23" t="s">
        <v>45</v>
      </c>
      <c r="J48" s="23" t="s">
        <v>44</v>
      </c>
      <c r="K48" s="23" t="s">
        <v>5</v>
      </c>
    </row>
    <row r="49" spans="2:16" s="19" customFormat="1" ht="12" hidden="1">
      <c r="B49" s="20"/>
      <c r="C49" s="69"/>
      <c r="D49" s="22"/>
      <c r="E49" s="24"/>
      <c r="F49" s="22"/>
      <c r="G49" s="22"/>
      <c r="I49" s="22"/>
      <c r="J49" s="22"/>
      <c r="K49" s="22"/>
    </row>
    <row r="50" spans="2:16" s="19" customFormat="1" ht="22.5" hidden="1">
      <c r="B50" s="20"/>
      <c r="C50" s="70" t="s">
        <v>8</v>
      </c>
      <c r="D50" s="26">
        <v>198499</v>
      </c>
      <c r="E50" s="26">
        <f>22369+53032</f>
        <v>75401</v>
      </c>
      <c r="F50" s="26">
        <v>47842</v>
      </c>
      <c r="G50" s="26">
        <f t="shared" ref="G50:G55" si="0">SUM(D50:F50)</f>
        <v>321742</v>
      </c>
      <c r="H50" s="25"/>
      <c r="I50" s="27">
        <f t="shared" ref="I50:I57" si="1">D50/G50</f>
        <v>0.61695084881675377</v>
      </c>
      <c r="J50" s="27">
        <f t="shared" ref="J50:J62" si="2">E50/G50</f>
        <v>0.23435236928967931</v>
      </c>
      <c r="K50" s="27">
        <f t="shared" ref="K50:K74" si="3">F50/G50</f>
        <v>0.14869678189356689</v>
      </c>
      <c r="L50" s="25"/>
      <c r="P50" s="39"/>
    </row>
    <row r="51" spans="2:16" s="19" customFormat="1" ht="22.5" hidden="1">
      <c r="C51" s="71" t="s">
        <v>7</v>
      </c>
      <c r="D51" s="57">
        <v>185879</v>
      </c>
      <c r="E51" s="57">
        <f>22406+49906</f>
        <v>72312</v>
      </c>
      <c r="F51" s="57">
        <v>42166</v>
      </c>
      <c r="G51" s="57">
        <f t="shared" si="0"/>
        <v>300357</v>
      </c>
      <c r="H51" s="58"/>
      <c r="I51" s="59">
        <f t="shared" si="1"/>
        <v>0.61886022300129517</v>
      </c>
      <c r="J51" s="59">
        <f t="shared" si="2"/>
        <v>0.24075350333103607</v>
      </c>
      <c r="K51" s="59">
        <f t="shared" si="3"/>
        <v>0.14038627366766881</v>
      </c>
      <c r="L51" s="25"/>
      <c r="P51" s="39"/>
    </row>
    <row r="52" spans="2:16" s="19" customFormat="1" ht="22.5" hidden="1">
      <c r="B52" s="20"/>
      <c r="C52" s="70" t="s">
        <v>9</v>
      </c>
      <c r="D52" s="26">
        <v>211022</v>
      </c>
      <c r="E52" s="26">
        <v>75605</v>
      </c>
      <c r="F52" s="26">
        <v>45696</v>
      </c>
      <c r="G52" s="26">
        <f t="shared" si="0"/>
        <v>332323</v>
      </c>
      <c r="H52" s="25"/>
      <c r="I52" s="27">
        <f t="shared" si="1"/>
        <v>0.63499065668039834</v>
      </c>
      <c r="J52" s="27">
        <f t="shared" si="2"/>
        <v>0.22750456634057828</v>
      </c>
      <c r="K52" s="27">
        <f t="shared" si="3"/>
        <v>0.13750477697902341</v>
      </c>
    </row>
    <row r="53" spans="2:16" s="39" customFormat="1" ht="22.5" hidden="1">
      <c r="B53" s="40"/>
      <c r="C53" s="71" t="s">
        <v>10</v>
      </c>
      <c r="D53" s="57">
        <v>197764</v>
      </c>
      <c r="E53" s="57">
        <f>24983+52122</f>
        <v>77105</v>
      </c>
      <c r="F53" s="57">
        <v>45048</v>
      </c>
      <c r="G53" s="57">
        <f t="shared" si="0"/>
        <v>319917</v>
      </c>
      <c r="H53" s="58"/>
      <c r="I53" s="59">
        <f t="shared" si="1"/>
        <v>0.61817283858000671</v>
      </c>
      <c r="J53" s="59">
        <f t="shared" si="2"/>
        <v>0.24101563843121809</v>
      </c>
      <c r="K53" s="59">
        <f t="shared" si="3"/>
        <v>0.14081152298877522</v>
      </c>
      <c r="L53" s="19"/>
      <c r="P53" s="19"/>
    </row>
    <row r="54" spans="2:16" s="39" customFormat="1" ht="22.5" hidden="1">
      <c r="B54" s="40"/>
      <c r="C54" s="70" t="s">
        <v>11</v>
      </c>
      <c r="D54" s="26">
        <v>203907</v>
      </c>
      <c r="E54" s="26">
        <f>23878+67990</f>
        <v>91868</v>
      </c>
      <c r="F54" s="26">
        <v>43770</v>
      </c>
      <c r="G54" s="26">
        <f t="shared" si="0"/>
        <v>339545</v>
      </c>
      <c r="H54" s="25"/>
      <c r="I54" s="27">
        <f t="shared" si="1"/>
        <v>0.60053012119159466</v>
      </c>
      <c r="J54" s="27">
        <f t="shared" si="2"/>
        <v>0.27056207571897689</v>
      </c>
      <c r="K54" s="27">
        <f t="shared" si="3"/>
        <v>0.12890780308942851</v>
      </c>
      <c r="L54" s="19"/>
      <c r="P54" s="19"/>
    </row>
    <row r="55" spans="2:16" s="19" customFormat="1" ht="22.5" hidden="1">
      <c r="B55" s="40"/>
      <c r="C55" s="71" t="s">
        <v>12</v>
      </c>
      <c r="D55" s="57">
        <v>182731</v>
      </c>
      <c r="E55" s="57">
        <f>15721+72968</f>
        <v>88689</v>
      </c>
      <c r="F55" s="57">
        <v>44833</v>
      </c>
      <c r="G55" s="57">
        <f t="shared" si="0"/>
        <v>316253</v>
      </c>
      <c r="H55" s="58"/>
      <c r="I55" s="59">
        <f t="shared" si="1"/>
        <v>0.57780005248962063</v>
      </c>
      <c r="J55" s="59">
        <f t="shared" si="2"/>
        <v>0.28043686542103946</v>
      </c>
      <c r="K55" s="59">
        <f t="shared" si="3"/>
        <v>0.14176308208933985</v>
      </c>
      <c r="L55" s="30"/>
    </row>
    <row r="56" spans="2:16" s="19" customFormat="1" ht="22.5" hidden="1">
      <c r="B56" s="40"/>
      <c r="C56" s="72" t="s">
        <v>13</v>
      </c>
      <c r="D56" s="34">
        <v>199010</v>
      </c>
      <c r="E56" s="31">
        <f t="shared" ref="E56:E77" si="4">G56-F56-D56</f>
        <v>88564</v>
      </c>
      <c r="F56" s="31">
        <v>42747</v>
      </c>
      <c r="G56" s="31">
        <v>330321</v>
      </c>
      <c r="H56" s="32"/>
      <c r="I56" s="33">
        <f t="shared" si="1"/>
        <v>0.60247456262241883</v>
      </c>
      <c r="J56" s="33">
        <f t="shared" si="2"/>
        <v>0.26811495484695191</v>
      </c>
      <c r="K56" s="33">
        <f t="shared" si="3"/>
        <v>0.12941048253062928</v>
      </c>
      <c r="L56" s="30"/>
    </row>
    <row r="57" spans="2:16" s="19" customFormat="1" ht="22.5" hidden="1">
      <c r="B57" s="40"/>
      <c r="C57" s="72" t="s">
        <v>14</v>
      </c>
      <c r="D57" s="31">
        <v>182078</v>
      </c>
      <c r="E57" s="31">
        <f t="shared" si="4"/>
        <v>87494</v>
      </c>
      <c r="F57" s="31">
        <v>37564</v>
      </c>
      <c r="G57" s="31">
        <v>307136</v>
      </c>
      <c r="H57" s="32"/>
      <c r="I57" s="33">
        <f t="shared" si="1"/>
        <v>0.59282532819337364</v>
      </c>
      <c r="J57" s="33">
        <f t="shared" si="2"/>
        <v>0.28487054594707228</v>
      </c>
      <c r="K57" s="33">
        <f t="shared" si="3"/>
        <v>0.12230412585955408</v>
      </c>
      <c r="L57" s="30"/>
    </row>
    <row r="58" spans="2:16" s="19" customFormat="1" ht="22.5" hidden="1">
      <c r="B58" s="40"/>
      <c r="C58" s="73" t="s">
        <v>15</v>
      </c>
      <c r="D58" s="35">
        <v>194097</v>
      </c>
      <c r="E58" s="36">
        <f t="shared" si="4"/>
        <v>85780</v>
      </c>
      <c r="F58" s="36">
        <v>40868</v>
      </c>
      <c r="G58" s="36">
        <v>320745</v>
      </c>
      <c r="H58" s="37"/>
      <c r="I58" s="38">
        <f>ROUNDDOWN(D58/G58,2)</f>
        <v>0.6</v>
      </c>
      <c r="J58" s="38">
        <f t="shared" si="2"/>
        <v>0.26743986656066343</v>
      </c>
      <c r="K58" s="38">
        <f t="shared" si="3"/>
        <v>0.12741585995105145</v>
      </c>
      <c r="L58" s="30"/>
    </row>
    <row r="59" spans="2:16" s="19" customFormat="1" ht="22.5" hidden="1">
      <c r="B59" s="28"/>
      <c r="C59" s="73" t="s">
        <v>16</v>
      </c>
      <c r="D59" s="36">
        <v>179470</v>
      </c>
      <c r="E59" s="36">
        <f t="shared" si="4"/>
        <v>77562</v>
      </c>
      <c r="F59" s="36">
        <v>39159</v>
      </c>
      <c r="G59" s="36">
        <v>296191</v>
      </c>
      <c r="H59" s="37"/>
      <c r="I59" s="38">
        <f>D59/G59</f>
        <v>0.60592658115877929</v>
      </c>
      <c r="J59" s="38">
        <f t="shared" si="2"/>
        <v>0.26186481020692731</v>
      </c>
      <c r="K59" s="38">
        <f t="shared" si="3"/>
        <v>0.1322086086342934</v>
      </c>
      <c r="L59" s="30"/>
    </row>
    <row r="60" spans="2:16" s="19" customFormat="1" ht="22.5" hidden="1">
      <c r="B60" s="28"/>
      <c r="C60" s="74" t="s">
        <v>17</v>
      </c>
      <c r="D60" s="42">
        <v>188957</v>
      </c>
      <c r="E60" s="42">
        <f t="shared" si="4"/>
        <v>82298</v>
      </c>
      <c r="F60" s="42">
        <v>40812</v>
      </c>
      <c r="G60" s="42">
        <v>312067</v>
      </c>
      <c r="H60" s="43"/>
      <c r="I60" s="44">
        <f>D60/G60</f>
        <v>0.60550138271589116</v>
      </c>
      <c r="J60" s="44">
        <f t="shared" si="2"/>
        <v>0.26371900905895207</v>
      </c>
      <c r="K60" s="44">
        <f t="shared" si="3"/>
        <v>0.13077960822515677</v>
      </c>
      <c r="L60" s="39"/>
    </row>
    <row r="61" spans="2:16" s="19" customFormat="1" ht="22.5" hidden="1">
      <c r="B61" s="28"/>
      <c r="C61" s="74" t="s">
        <v>18</v>
      </c>
      <c r="D61" s="42">
        <v>167432</v>
      </c>
      <c r="E61" s="42">
        <f t="shared" si="4"/>
        <v>81576</v>
      </c>
      <c r="F61" s="42">
        <v>38253</v>
      </c>
      <c r="G61" s="42">
        <v>287261</v>
      </c>
      <c r="H61" s="43"/>
      <c r="I61" s="44">
        <v>0.59</v>
      </c>
      <c r="J61" s="44">
        <f t="shared" si="2"/>
        <v>0.28397868140819671</v>
      </c>
      <c r="K61" s="44">
        <f t="shared" si="3"/>
        <v>0.13316461336554561</v>
      </c>
      <c r="L61" s="41"/>
    </row>
    <row r="62" spans="2:16" s="19" customFormat="1" ht="22.5" hidden="1">
      <c r="B62" s="28"/>
      <c r="C62" s="75" t="s">
        <v>19</v>
      </c>
      <c r="D62" s="45">
        <v>180734</v>
      </c>
      <c r="E62" s="45">
        <f t="shared" si="4"/>
        <v>78245</v>
      </c>
      <c r="F62" s="45">
        <v>41470</v>
      </c>
      <c r="G62" s="45">
        <v>300449</v>
      </c>
      <c r="H62" s="46"/>
      <c r="I62" s="47">
        <f t="shared" ref="I62:I69" si="5">D62/G62</f>
        <v>0.60154635229273523</v>
      </c>
      <c r="J62" s="47">
        <f t="shared" si="2"/>
        <v>0.26042689441469269</v>
      </c>
      <c r="K62" s="47">
        <f t="shared" si="3"/>
        <v>0.13802675329257211</v>
      </c>
    </row>
    <row r="63" spans="2:16" s="19" customFormat="1" ht="22.5" hidden="1">
      <c r="B63" s="28"/>
      <c r="C63" s="75" t="s">
        <v>20</v>
      </c>
      <c r="D63" s="45">
        <v>164381</v>
      </c>
      <c r="E63" s="45">
        <f t="shared" si="4"/>
        <v>76848</v>
      </c>
      <c r="F63" s="45">
        <v>38174</v>
      </c>
      <c r="G63" s="45">
        <v>279403</v>
      </c>
      <c r="H63" s="46"/>
      <c r="I63" s="47">
        <f t="shared" si="5"/>
        <v>0.58832940233283104</v>
      </c>
      <c r="J63" s="47">
        <v>0.27</v>
      </c>
      <c r="K63" s="47">
        <f t="shared" si="3"/>
        <v>0.13662702261607784</v>
      </c>
      <c r="L63" s="29"/>
    </row>
    <row r="64" spans="2:16" s="19" customFormat="1" ht="22.5" hidden="1">
      <c r="B64" s="28"/>
      <c r="C64" s="76" t="s">
        <v>21</v>
      </c>
      <c r="D64" s="34">
        <v>192956</v>
      </c>
      <c r="E64" s="34">
        <f t="shared" si="4"/>
        <v>73917</v>
      </c>
      <c r="F64" s="34">
        <v>43573</v>
      </c>
      <c r="G64" s="34">
        <v>310446</v>
      </c>
      <c r="H64" s="49"/>
      <c r="I64" s="48">
        <f t="shared" si="5"/>
        <v>0.62154448760815084</v>
      </c>
      <c r="J64" s="48">
        <f t="shared" ref="J64:J83" si="6">E64/G64</f>
        <v>0.23809937960224967</v>
      </c>
      <c r="K64" s="48">
        <f t="shared" si="3"/>
        <v>0.14035613278959949</v>
      </c>
      <c r="L64" s="60">
        <f>62+24+14</f>
        <v>100</v>
      </c>
    </row>
    <row r="65" spans="2:13" s="19" customFormat="1" ht="22.5" hidden="1">
      <c r="B65" s="28"/>
      <c r="C65" s="76" t="s">
        <v>22</v>
      </c>
      <c r="D65" s="34">
        <v>171342</v>
      </c>
      <c r="E65" s="34">
        <f t="shared" si="4"/>
        <v>75779</v>
      </c>
      <c r="F65" s="34">
        <v>42383</v>
      </c>
      <c r="G65" s="34">
        <v>289504</v>
      </c>
      <c r="H65" s="49"/>
      <c r="I65" s="48">
        <f t="shared" si="5"/>
        <v>0.59184674477727428</v>
      </c>
      <c r="J65" s="48">
        <f t="shared" si="6"/>
        <v>0.26175458715596328</v>
      </c>
      <c r="K65" s="48">
        <f t="shared" si="3"/>
        <v>0.14639866806676247</v>
      </c>
      <c r="L65" s="60">
        <f>59+26+15</f>
        <v>100</v>
      </c>
    </row>
    <row r="66" spans="2:13" s="19" customFormat="1" ht="22.5" hidden="1" customHeight="1">
      <c r="C66" s="85" t="s">
        <v>23</v>
      </c>
      <c r="D66" s="35">
        <v>195210</v>
      </c>
      <c r="E66" s="35">
        <f t="shared" si="4"/>
        <v>81669</v>
      </c>
      <c r="F66" s="35">
        <v>42696</v>
      </c>
      <c r="G66" s="35">
        <v>319575</v>
      </c>
      <c r="H66" s="50"/>
      <c r="I66" s="38">
        <f t="shared" si="5"/>
        <v>0.61084252522881954</v>
      </c>
      <c r="J66" s="38">
        <f t="shared" si="6"/>
        <v>0.25555503402957053</v>
      </c>
      <c r="K66" s="38">
        <f t="shared" si="3"/>
        <v>0.13360244074160996</v>
      </c>
      <c r="L66" s="61">
        <f>62+24+14</f>
        <v>100</v>
      </c>
    </row>
    <row r="67" spans="2:13" s="19" customFormat="1" ht="22.5" hidden="1">
      <c r="B67" s="86"/>
      <c r="C67" s="85" t="s">
        <v>24</v>
      </c>
      <c r="D67" s="35">
        <v>176356</v>
      </c>
      <c r="E67" s="35">
        <f t="shared" si="4"/>
        <v>85078</v>
      </c>
      <c r="F67" s="35">
        <v>43924</v>
      </c>
      <c r="G67" s="35">
        <v>305358</v>
      </c>
      <c r="H67" s="50"/>
      <c r="I67" s="38">
        <f t="shared" si="5"/>
        <v>0.57753849579837435</v>
      </c>
      <c r="J67" s="51">
        <f t="shared" si="6"/>
        <v>0.27861722961245489</v>
      </c>
      <c r="K67" s="38">
        <f t="shared" si="3"/>
        <v>0.14384427458917073</v>
      </c>
      <c r="L67" s="61">
        <f>59+26+15</f>
        <v>100</v>
      </c>
    </row>
    <row r="68" spans="2:13" s="19" customFormat="1" ht="18.75" hidden="1" customHeight="1">
      <c r="B68" s="86"/>
      <c r="C68" s="96" t="s">
        <v>27</v>
      </c>
      <c r="D68" s="55">
        <v>213132</v>
      </c>
      <c r="E68" s="55">
        <f t="shared" si="4"/>
        <v>69903</v>
      </c>
      <c r="F68" s="55">
        <v>34630</v>
      </c>
      <c r="G68" s="55">
        <v>317665</v>
      </c>
      <c r="H68" s="56"/>
      <c r="I68" s="53">
        <f t="shared" si="5"/>
        <v>0.67093321580910703</v>
      </c>
      <c r="J68" s="52">
        <f t="shared" si="6"/>
        <v>0.22005257110478019</v>
      </c>
      <c r="K68" s="52">
        <f t="shared" si="3"/>
        <v>0.10901421308611273</v>
      </c>
      <c r="L68" s="61">
        <f>67+22+11</f>
        <v>100</v>
      </c>
    </row>
    <row r="69" spans="2:13" s="19" customFormat="1" ht="18.75" hidden="1" customHeight="1">
      <c r="B69" s="86"/>
      <c r="C69" s="96" t="s">
        <v>28</v>
      </c>
      <c r="D69" s="55">
        <v>181206</v>
      </c>
      <c r="E69" s="55">
        <f t="shared" si="4"/>
        <v>78474</v>
      </c>
      <c r="F69" s="55">
        <v>35192</v>
      </c>
      <c r="G69" s="55">
        <v>294872</v>
      </c>
      <c r="H69" s="56"/>
      <c r="I69" s="53">
        <f t="shared" si="5"/>
        <v>0.61452426815703087</v>
      </c>
      <c r="J69" s="53">
        <f t="shared" si="6"/>
        <v>0.2661290322580645</v>
      </c>
      <c r="K69" s="52">
        <f t="shared" si="3"/>
        <v>0.11934669958490464</v>
      </c>
      <c r="L69" s="61">
        <f>61+27+12</f>
        <v>100</v>
      </c>
    </row>
    <row r="70" spans="2:13" s="19" customFormat="1" ht="18.75" hidden="1" customHeight="1">
      <c r="B70" s="86"/>
      <c r="C70" s="97" t="s">
        <v>29</v>
      </c>
      <c r="D70" s="77">
        <v>217625</v>
      </c>
      <c r="E70" s="77">
        <f t="shared" si="4"/>
        <v>93784</v>
      </c>
      <c r="F70" s="77">
        <v>36691</v>
      </c>
      <c r="G70" s="77">
        <v>348100</v>
      </c>
      <c r="H70" s="78"/>
      <c r="I70" s="54">
        <v>0.62</v>
      </c>
      <c r="J70" s="54">
        <f t="shared" si="6"/>
        <v>0.26941683424303359</v>
      </c>
      <c r="K70" s="54">
        <f t="shared" si="3"/>
        <v>0.10540361964952599</v>
      </c>
      <c r="L70" s="61">
        <f>62+27+11</f>
        <v>100</v>
      </c>
    </row>
    <row r="71" spans="2:13" s="19" customFormat="1" ht="18.75" hidden="1" customHeight="1">
      <c r="B71" s="86"/>
      <c r="C71" s="97" t="s">
        <v>30</v>
      </c>
      <c r="D71" s="79">
        <v>185692</v>
      </c>
      <c r="E71" s="77">
        <f t="shared" si="4"/>
        <v>93820</v>
      </c>
      <c r="F71" s="79">
        <v>36143</v>
      </c>
      <c r="G71" s="79">
        <v>315655</v>
      </c>
      <c r="H71" s="78"/>
      <c r="I71" s="54">
        <f t="shared" ref="I71:I86" si="7">D71/G71</f>
        <v>0.58827517384486228</v>
      </c>
      <c r="J71" s="54">
        <f t="shared" si="6"/>
        <v>0.29722323422724178</v>
      </c>
      <c r="K71" s="54">
        <f t="shared" si="3"/>
        <v>0.11450159192789597</v>
      </c>
      <c r="L71" s="61">
        <f>59+30+11</f>
        <v>100</v>
      </c>
    </row>
    <row r="72" spans="2:13" s="19" customFormat="1" ht="18.75" hidden="1" customHeight="1">
      <c r="B72" s="86"/>
      <c r="C72" s="98" t="s">
        <v>34</v>
      </c>
      <c r="D72" s="87">
        <v>225132</v>
      </c>
      <c r="E72" s="88">
        <f t="shared" si="4"/>
        <v>105238</v>
      </c>
      <c r="F72" s="87">
        <v>40359</v>
      </c>
      <c r="G72" s="87">
        <v>370729</v>
      </c>
      <c r="H72" s="62"/>
      <c r="I72" s="63">
        <f t="shared" si="7"/>
        <v>0.60726838202568456</v>
      </c>
      <c r="J72" s="63">
        <f t="shared" si="6"/>
        <v>0.2838677308761926</v>
      </c>
      <c r="K72" s="63">
        <f t="shared" si="3"/>
        <v>0.10886388709812289</v>
      </c>
      <c r="L72" s="61">
        <f>62+27+11</f>
        <v>100</v>
      </c>
    </row>
    <row r="73" spans="2:13" s="19" customFormat="1" ht="18.75" hidden="1" customHeight="1">
      <c r="B73" s="86"/>
      <c r="C73" s="98" t="s">
        <v>33</v>
      </c>
      <c r="D73" s="87">
        <v>190136</v>
      </c>
      <c r="E73" s="88">
        <f t="shared" si="4"/>
        <v>110352</v>
      </c>
      <c r="F73" s="87">
        <v>39251</v>
      </c>
      <c r="G73" s="87">
        <v>339739</v>
      </c>
      <c r="H73" s="62"/>
      <c r="I73" s="63">
        <f t="shared" si="7"/>
        <v>0.55965314550287137</v>
      </c>
      <c r="J73" s="64">
        <f t="shared" si="6"/>
        <v>0.3248140484312958</v>
      </c>
      <c r="K73" s="63">
        <f t="shared" si="3"/>
        <v>0.11553280606583288</v>
      </c>
      <c r="L73" s="61">
        <f>59+30+11</f>
        <v>100</v>
      </c>
    </row>
    <row r="74" spans="2:13" s="19" customFormat="1" ht="18.75" hidden="1" customHeight="1">
      <c r="B74" s="86"/>
      <c r="C74" s="99" t="s">
        <v>32</v>
      </c>
      <c r="D74" s="89">
        <v>222671</v>
      </c>
      <c r="E74" s="90">
        <f t="shared" si="4"/>
        <v>119110</v>
      </c>
      <c r="F74" s="89">
        <v>42028</v>
      </c>
      <c r="G74" s="89">
        <v>383809</v>
      </c>
      <c r="H74" s="80"/>
      <c r="I74" s="81">
        <f t="shared" si="7"/>
        <v>0.58016096548022589</v>
      </c>
      <c r="J74" s="81">
        <f t="shared" si="6"/>
        <v>0.31033665182421466</v>
      </c>
      <c r="K74" s="81">
        <f t="shared" si="3"/>
        <v>0.10950238269555951</v>
      </c>
      <c r="L74" s="100">
        <f>58+31+11</f>
        <v>100</v>
      </c>
      <c r="M74" s="30"/>
    </row>
    <row r="75" spans="2:13" s="19" customFormat="1" ht="18.75" hidden="1" customHeight="1">
      <c r="B75" s="86"/>
      <c r="C75" s="99" t="s">
        <v>31</v>
      </c>
      <c r="D75" s="89">
        <v>196741</v>
      </c>
      <c r="E75" s="90">
        <f t="shared" si="4"/>
        <v>124200</v>
      </c>
      <c r="F75" s="89">
        <v>41565</v>
      </c>
      <c r="G75" s="89">
        <v>362506</v>
      </c>
      <c r="H75" s="80"/>
      <c r="I75" s="81">
        <f t="shared" si="7"/>
        <v>0.54272481007210915</v>
      </c>
      <c r="J75" s="82">
        <f t="shared" si="6"/>
        <v>0.34261501878589595</v>
      </c>
      <c r="K75" s="81">
        <v>0.12</v>
      </c>
      <c r="L75" s="100">
        <f>54+34+12</f>
        <v>100</v>
      </c>
      <c r="M75" s="30"/>
    </row>
    <row r="76" spans="2:13" s="19" customFormat="1" ht="18.75" hidden="1" customHeight="1">
      <c r="B76" s="86"/>
      <c r="C76" s="117" t="s">
        <v>38</v>
      </c>
      <c r="D76" s="91">
        <v>222144</v>
      </c>
      <c r="E76" s="92">
        <f t="shared" si="4"/>
        <v>132898</v>
      </c>
      <c r="F76" s="91">
        <v>45190</v>
      </c>
      <c r="G76" s="91">
        <v>400232</v>
      </c>
      <c r="H76" s="104"/>
      <c r="I76" s="105">
        <f t="shared" si="7"/>
        <v>0.55503807791480941</v>
      </c>
      <c r="J76" s="105">
        <f t="shared" si="6"/>
        <v>0.3320524096024306</v>
      </c>
      <c r="K76" s="105">
        <f t="shared" ref="K76:K81" si="8">F76/G76</f>
        <v>0.11290951248276</v>
      </c>
      <c r="L76" s="106">
        <f>56+33+11</f>
        <v>100</v>
      </c>
      <c r="M76" s="30"/>
    </row>
    <row r="77" spans="2:13" s="19" customFormat="1" ht="18.75" hidden="1" customHeight="1">
      <c r="B77" s="86"/>
      <c r="C77" s="117" t="s">
        <v>39</v>
      </c>
      <c r="D77" s="91">
        <v>203303</v>
      </c>
      <c r="E77" s="92">
        <f t="shared" si="4"/>
        <v>123085</v>
      </c>
      <c r="F77" s="91">
        <v>47260</v>
      </c>
      <c r="G77" s="91">
        <v>373648</v>
      </c>
      <c r="H77" s="107"/>
      <c r="I77" s="108">
        <f t="shared" si="7"/>
        <v>0.54410300603776818</v>
      </c>
      <c r="J77" s="108">
        <f t="shared" si="6"/>
        <v>0.32941431507729202</v>
      </c>
      <c r="K77" s="108">
        <f t="shared" si="8"/>
        <v>0.12648267888493983</v>
      </c>
      <c r="L77" s="109">
        <f>54+33+13</f>
        <v>100</v>
      </c>
      <c r="M77" s="30"/>
    </row>
    <row r="78" spans="2:13" s="19" customFormat="1" ht="21.6" customHeight="1">
      <c r="B78" s="86"/>
      <c r="C78" s="118" t="s">
        <v>40</v>
      </c>
      <c r="D78" s="93">
        <v>225968</v>
      </c>
      <c r="E78" s="93">
        <f>G78-D78-F78</f>
        <v>155272</v>
      </c>
      <c r="F78" s="93">
        <v>53948</v>
      </c>
      <c r="G78" s="93">
        <f>475134-268-20348-19330</f>
        <v>435188</v>
      </c>
      <c r="H78" s="110"/>
      <c r="I78" s="111">
        <f>D78/G78</f>
        <v>0.51924225851815764</v>
      </c>
      <c r="J78" s="111">
        <f>E78/G78</f>
        <v>0.35679292627554071</v>
      </c>
      <c r="K78" s="111">
        <f>F78/G78</f>
        <v>0.12396481520630165</v>
      </c>
      <c r="L78" s="112">
        <f>52+36+12</f>
        <v>100</v>
      </c>
      <c r="M78" s="30"/>
    </row>
    <row r="79" spans="2:13" s="19" customFormat="1" ht="21.6" customHeight="1">
      <c r="B79" s="86"/>
      <c r="C79" s="119" t="s">
        <v>25</v>
      </c>
      <c r="D79" s="93">
        <v>210706</v>
      </c>
      <c r="E79" s="93">
        <f t="shared" ref="E79:E82" si="9">G79-D79-F79</f>
        <v>147660.63999999996</v>
      </c>
      <c r="F79" s="93">
        <v>49533.43</v>
      </c>
      <c r="G79" s="93">
        <f>441460.41-16720.39-16839.95</f>
        <v>407900.06999999995</v>
      </c>
      <c r="H79" s="110"/>
      <c r="I79" s="111">
        <f>D79/G79</f>
        <v>0.51656279441187647</v>
      </c>
      <c r="J79" s="111">
        <f>E79/G79</f>
        <v>0.36200199720485454</v>
      </c>
      <c r="K79" s="111">
        <f>F79/G79</f>
        <v>0.12143520838326899</v>
      </c>
      <c r="L79" s="112">
        <f>52+36+12</f>
        <v>100</v>
      </c>
      <c r="M79" s="30"/>
    </row>
    <row r="80" spans="2:13" s="19" customFormat="1" ht="21.6" customHeight="1">
      <c r="B80" s="86"/>
      <c r="C80" s="120" t="s">
        <v>41</v>
      </c>
      <c r="D80" s="95">
        <v>238831</v>
      </c>
      <c r="E80" s="95">
        <f t="shared" si="9"/>
        <v>166827.39999999994</v>
      </c>
      <c r="F80" s="95">
        <v>53818.6</v>
      </c>
      <c r="G80" s="95">
        <f>493177.1-22149.7-11550.4</f>
        <v>459476.99999999994</v>
      </c>
      <c r="H80" s="113"/>
      <c r="I80" s="114">
        <f>D80/G80</f>
        <v>0.51978880335686017</v>
      </c>
      <c r="J80" s="114">
        <f>E80/G80</f>
        <v>0.3630810682580411</v>
      </c>
      <c r="K80" s="114">
        <f>F80/G80</f>
        <v>0.11713012838509872</v>
      </c>
      <c r="L80" s="112">
        <f>52+36+12</f>
        <v>100</v>
      </c>
      <c r="M80" s="30"/>
    </row>
    <row r="81" spans="2:16" s="19" customFormat="1" ht="21.6" customHeight="1">
      <c r="B81" s="86"/>
      <c r="C81" s="121" t="s">
        <v>26</v>
      </c>
      <c r="D81" s="95">
        <v>218266.1</v>
      </c>
      <c r="E81" s="95">
        <f t="shared" si="9"/>
        <v>160199.70000000001</v>
      </c>
      <c r="F81" s="95">
        <v>50835.7</v>
      </c>
      <c r="G81" s="95">
        <f>453962.2-57-16273.8-8329.9</f>
        <v>429301.5</v>
      </c>
      <c r="H81" s="113"/>
      <c r="I81" s="114">
        <f t="shared" ref="I81" si="10">D81/G81</f>
        <v>0.50842147069134402</v>
      </c>
      <c r="J81" s="114">
        <f t="shared" ref="J81" si="11">E81/G81</f>
        <v>0.37316361578051793</v>
      </c>
      <c r="K81" s="114">
        <f t="shared" si="8"/>
        <v>0.11841491352813814</v>
      </c>
      <c r="L81" s="112">
        <f>51+37+12</f>
        <v>100</v>
      </c>
      <c r="M81" s="30"/>
    </row>
    <row r="82" spans="2:16" s="19" customFormat="1" ht="21.6" customHeight="1">
      <c r="B82" s="86"/>
      <c r="C82" s="102" t="s">
        <v>37</v>
      </c>
      <c r="D82" s="101">
        <v>231916.79999999999</v>
      </c>
      <c r="E82" s="101">
        <f t="shared" si="9"/>
        <v>175652.3</v>
      </c>
      <c r="F82" s="101">
        <v>53107</v>
      </c>
      <c r="G82" s="101">
        <f>497571.3-15939.9-19529.3-1426</f>
        <v>460676.1</v>
      </c>
      <c r="H82" s="115"/>
      <c r="I82" s="116">
        <f t="shared" si="7"/>
        <v>0.50342702823089802</v>
      </c>
      <c r="J82" s="116">
        <f t="shared" si="6"/>
        <v>0.38129240913518198</v>
      </c>
      <c r="K82" s="116">
        <f t="shared" ref="K82:K83" si="12">F82/G82</f>
        <v>0.11528056263392002</v>
      </c>
      <c r="L82" s="112">
        <f>50+38+12</f>
        <v>100</v>
      </c>
      <c r="M82" s="30"/>
    </row>
    <row r="83" spans="2:16" s="19" customFormat="1" ht="21.6" customHeight="1">
      <c r="B83" s="86"/>
      <c r="C83" s="126" t="s">
        <v>35</v>
      </c>
      <c r="D83" s="127">
        <v>211957</v>
      </c>
      <c r="E83" s="127">
        <f>G83-D83-F83</f>
        <v>170476.59999999998</v>
      </c>
      <c r="F83" s="127">
        <v>49016</v>
      </c>
      <c r="G83" s="127">
        <f>459288-16526.4-11312</f>
        <v>431449.59999999998</v>
      </c>
      <c r="H83" s="128"/>
      <c r="I83" s="129">
        <f t="shared" si="7"/>
        <v>0.4912671143976029</v>
      </c>
      <c r="J83" s="129">
        <f t="shared" si="6"/>
        <v>0.39512517800456876</v>
      </c>
      <c r="K83" s="129">
        <f t="shared" si="12"/>
        <v>0.11360770759782834</v>
      </c>
      <c r="L83" s="112">
        <f>49+40+11</f>
        <v>100</v>
      </c>
      <c r="M83" s="30"/>
    </row>
    <row r="84" spans="2:16" s="19" customFormat="1" ht="21.6" customHeight="1">
      <c r="B84" s="86"/>
      <c r="C84" s="126" t="s">
        <v>36</v>
      </c>
      <c r="D84" s="127">
        <v>222732</v>
      </c>
      <c r="E84" s="127">
        <f>G84-D84-F84</f>
        <v>181530.5</v>
      </c>
      <c r="F84" s="127">
        <v>53325</v>
      </c>
      <c r="G84" s="127">
        <f>497268-2945.2-22360.7-14374.6</f>
        <v>457587.5</v>
      </c>
      <c r="H84" s="128"/>
      <c r="I84" s="129">
        <f t="shared" ref="I84" si="13">D84/G84</f>
        <v>0.48675280684022182</v>
      </c>
      <c r="J84" s="129">
        <f t="shared" ref="J84" si="14">E84/G84</f>
        <v>0.39671210424235803</v>
      </c>
      <c r="K84" s="129">
        <v>0.11</v>
      </c>
      <c r="L84" s="112">
        <f>49+40+11</f>
        <v>100</v>
      </c>
      <c r="M84" s="30"/>
    </row>
    <row r="85" spans="2:16" s="19" customFormat="1" ht="21.6" customHeight="1">
      <c r="B85" s="86"/>
      <c r="C85" s="122" t="s">
        <v>42</v>
      </c>
      <c r="D85" s="123">
        <v>203344</v>
      </c>
      <c r="E85" s="123">
        <f>G85-D85-F85</f>
        <v>169521.90000000002</v>
      </c>
      <c r="F85" s="123">
        <v>48517</v>
      </c>
      <c r="G85" s="123">
        <f>445779.4-603-17146.3-6647.2</f>
        <v>421382.9</v>
      </c>
      <c r="H85" s="124"/>
      <c r="I85" s="125">
        <f>D85/G85</f>
        <v>0.48256348323579334</v>
      </c>
      <c r="J85" s="125">
        <f>E85/G85</f>
        <v>0.40229895422903972</v>
      </c>
      <c r="K85" s="125">
        <f>F85/G85</f>
        <v>0.11513756253516694</v>
      </c>
      <c r="L85" s="112">
        <f>48+40+12</f>
        <v>100</v>
      </c>
      <c r="M85" s="30"/>
    </row>
    <row r="86" spans="2:16" s="19" customFormat="1" ht="21.6" customHeight="1">
      <c r="B86" s="86"/>
      <c r="C86" s="122" t="s">
        <v>43</v>
      </c>
      <c r="D86" s="123">
        <v>221462.6</v>
      </c>
      <c r="E86" s="123">
        <f>G86-D86-F86</f>
        <v>177514.39999999997</v>
      </c>
      <c r="F86" s="123">
        <v>51337.1</v>
      </c>
      <c r="G86" s="123">
        <f>483383.7-135-22981.9-9952.7</f>
        <v>450314.1</v>
      </c>
      <c r="H86" s="124"/>
      <c r="I86" s="125">
        <f t="shared" si="7"/>
        <v>0.49179583761645485</v>
      </c>
      <c r="J86" s="125">
        <v>0.4</v>
      </c>
      <c r="K86" s="125">
        <v>0.11</v>
      </c>
      <c r="L86" s="112">
        <f>49+40+11</f>
        <v>100</v>
      </c>
      <c r="M86" s="30"/>
    </row>
    <row r="87" spans="2:16" s="19" customFormat="1" ht="12.75" customHeight="1">
      <c r="B87" s="20"/>
      <c r="C87" s="68"/>
      <c r="L87" s="30"/>
      <c r="M87" s="30"/>
    </row>
    <row r="88" spans="2:16" s="19" customFormat="1" ht="12.75" customHeight="1">
      <c r="B88" s="20"/>
      <c r="C88" s="68"/>
    </row>
    <row r="89" spans="2:16" s="19" customFormat="1" ht="12.75" customHeight="1">
      <c r="B89" s="20"/>
      <c r="C89" s="68"/>
    </row>
    <row r="90" spans="2:16" s="19" customFormat="1" ht="12.75" customHeight="1">
      <c r="B90" s="20"/>
      <c r="C90" s="68"/>
    </row>
    <row r="91" spans="2:16" s="19" customFormat="1" ht="12.75" customHeight="1">
      <c r="B91" s="20"/>
      <c r="C91" s="68"/>
    </row>
    <row r="92" spans="2:16" s="19" customFormat="1" ht="12.75" customHeight="1">
      <c r="B92" s="20"/>
      <c r="C92" s="68"/>
    </row>
    <row r="93" spans="2:16" s="19" customFormat="1" ht="12.75" customHeight="1">
      <c r="B93" s="20"/>
      <c r="C93" s="68"/>
      <c r="E93"/>
      <c r="F93"/>
      <c r="G93"/>
      <c r="H93"/>
    </row>
    <row r="94" spans="2:16" s="19" customFormat="1" ht="12.75" customHeight="1">
      <c r="B94" s="20"/>
      <c r="C94" s="68"/>
      <c r="E94"/>
      <c r="F94"/>
      <c r="G94"/>
      <c r="H94"/>
    </row>
    <row r="95" spans="2:16" s="19" customFormat="1" ht="12.75" customHeight="1">
      <c r="B95" s="20"/>
      <c r="C95" s="68"/>
      <c r="E95"/>
      <c r="F95"/>
      <c r="G95"/>
      <c r="H95"/>
      <c r="P95" s="68"/>
    </row>
    <row r="96" spans="2:16" s="19" customFormat="1" ht="12.75" customHeight="1">
      <c r="B96" s="20"/>
      <c r="C96" s="68"/>
      <c r="E96"/>
      <c r="F96"/>
      <c r="G96"/>
      <c r="H96"/>
      <c r="P96" s="68"/>
    </row>
    <row r="97" spans="2:16" s="19" customFormat="1" ht="12.75" customHeight="1">
      <c r="B97" s="20"/>
      <c r="C97" s="68"/>
      <c r="E97"/>
      <c r="F97"/>
      <c r="G97"/>
      <c r="H97"/>
      <c r="P97" s="68"/>
    </row>
    <row r="98" spans="2:16" s="19" customFormat="1" ht="12.75" customHeight="1">
      <c r="O98" s="20"/>
      <c r="P98" s="68"/>
    </row>
    <row r="99" spans="2:16" s="19" customFormat="1" ht="12.75" customHeight="1">
      <c r="O99" s="20"/>
      <c r="P99" s="68"/>
    </row>
    <row r="100" spans="2:16" s="19" customFormat="1" ht="12.75" customHeight="1">
      <c r="O100" s="20"/>
      <c r="P100" s="68"/>
    </row>
    <row r="101" spans="2:16" s="19" customFormat="1" ht="12.75" customHeight="1">
      <c r="O101" s="20"/>
      <c r="P101" s="68"/>
    </row>
    <row r="102" spans="2:16" s="19" customFormat="1" ht="12.75" customHeight="1">
      <c r="O102" s="20"/>
      <c r="P102" s="68"/>
    </row>
    <row r="103" spans="2:16" s="19" customFormat="1" ht="12.75" customHeight="1">
      <c r="O103" s="20"/>
      <c r="P103" s="68"/>
    </row>
    <row r="104" spans="2:16" s="19" customFormat="1" ht="12.75" customHeight="1">
      <c r="O104" s="20"/>
      <c r="P104" s="68"/>
    </row>
    <row r="105" spans="2:16" s="19" customFormat="1" ht="12.75" customHeight="1">
      <c r="O105" s="20"/>
      <c r="P105" s="68"/>
    </row>
    <row r="106" spans="2:16" s="19" customFormat="1" ht="12.75" customHeight="1">
      <c r="O106" s="20"/>
      <c r="P106" s="68"/>
    </row>
    <row r="107" spans="2:16" s="19" customFormat="1" ht="12.75" customHeight="1">
      <c r="O107" s="20"/>
      <c r="P107" s="68"/>
    </row>
    <row r="108" spans="2:16" s="19" customFormat="1" ht="12.75" customHeight="1">
      <c r="O108" s="20"/>
      <c r="P108" s="68"/>
    </row>
    <row r="109" spans="2:16" s="19" customFormat="1" ht="12.75" customHeight="1">
      <c r="O109" s="20"/>
      <c r="P109" s="68"/>
    </row>
    <row r="110" spans="2:16" s="19" customFormat="1" ht="12.75" customHeight="1">
      <c r="O110" s="20"/>
      <c r="P110" s="68"/>
    </row>
    <row r="111" spans="2:16" s="19" customFormat="1" ht="12.75" customHeight="1">
      <c r="O111" s="20"/>
      <c r="P111" s="68"/>
    </row>
    <row r="112" spans="2:16" s="19" customFormat="1" ht="12.75" customHeight="1">
      <c r="O112" s="20"/>
      <c r="P112" s="68"/>
    </row>
    <row r="113" spans="15:25" s="19" customFormat="1" ht="12.75" customHeight="1">
      <c r="O113" s="20"/>
      <c r="P113" s="68"/>
    </row>
    <row r="114" spans="15:25" s="19" customFormat="1" ht="12.75" customHeight="1">
      <c r="O114" s="20"/>
      <c r="P114" s="68"/>
    </row>
    <row r="115" spans="15:25" s="19" customFormat="1" ht="12.75" customHeight="1">
      <c r="O115" s="20"/>
      <c r="P115" s="68"/>
    </row>
    <row r="116" spans="15:25" s="19" customFormat="1" ht="12.75" customHeight="1">
      <c r="O116" s="20"/>
      <c r="P116" s="68"/>
    </row>
    <row r="117" spans="15:25" s="19" customFormat="1" ht="12.75" customHeight="1">
      <c r="O117" s="20"/>
      <c r="P117" s="68"/>
    </row>
    <row r="118" spans="15:25" s="19" customFormat="1" ht="12.75" customHeight="1">
      <c r="O118" s="20"/>
      <c r="P118" s="68"/>
    </row>
    <row r="119" spans="15:25" s="19" customFormat="1" ht="12.75" customHeight="1">
      <c r="O119" s="20"/>
      <c r="P119" s="68"/>
    </row>
    <row r="120" spans="15:25" s="19" customFormat="1" ht="12.75" customHeight="1">
      <c r="O120" s="20"/>
      <c r="P120" s="68"/>
    </row>
    <row r="121" spans="15:25" s="19" customFormat="1" ht="12.75" customHeight="1">
      <c r="O121" s="20"/>
      <c r="P121" s="68"/>
    </row>
    <row r="122" spans="15:25" s="19" customFormat="1" ht="12.75" customHeight="1">
      <c r="O122" s="20"/>
      <c r="P122" s="68"/>
    </row>
    <row r="123" spans="15:25" s="19" customFormat="1" ht="12.75" customHeight="1">
      <c r="O123" s="20"/>
      <c r="P123" s="68"/>
    </row>
    <row r="124" spans="15:25" s="19" customFormat="1" ht="12.75" customHeight="1">
      <c r="O124" s="20"/>
      <c r="P124" s="68"/>
    </row>
    <row r="125" spans="15:25" s="19" customFormat="1" ht="12.75" customHeight="1">
      <c r="O125" s="20"/>
      <c r="P125" s="68"/>
    </row>
    <row r="126" spans="15:25" s="19" customFormat="1" ht="12.75" customHeight="1">
      <c r="O126" s="20"/>
      <c r="P126" s="68"/>
    </row>
    <row r="127" spans="15:25" s="19" customFormat="1" ht="12.75" customHeight="1">
      <c r="O127" s="20"/>
      <c r="P127" s="68"/>
    </row>
    <row r="128" spans="15:25"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7:25"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7:25"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7:25"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7:25"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7:25"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7:25"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7:25"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7:25">
      <c r="Q136" s="19"/>
      <c r="R136" s="19"/>
      <c r="S136" s="19"/>
      <c r="T136" s="19"/>
      <c r="U136" s="19"/>
      <c r="V136" s="19"/>
      <c r="W136" s="19"/>
      <c r="X136" s="19"/>
      <c r="Y136" s="19"/>
    </row>
  </sheetData>
  <mergeCells count="2">
    <mergeCell ref="B39:O39"/>
    <mergeCell ref="B40:O40"/>
  </mergeCells>
  <printOptions horizontalCentered="1" verticalCentered="1"/>
  <pageMargins left="0.5" right="0.5" top="0.34" bottom="0.5" header="0.3" footer="0.4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Taught by Fac TA</vt:lpstr>
      <vt:lpstr>'SCH Taught by Fac 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Bickelhaupt, Sarah E [HD FS]</cp:lastModifiedBy>
  <cp:lastPrinted>2019-01-15T22:31:30Z</cp:lastPrinted>
  <dcterms:created xsi:type="dcterms:W3CDTF">1999-06-24T14:43:44Z</dcterms:created>
  <dcterms:modified xsi:type="dcterms:W3CDTF">2019-01-15T22:31:48Z</dcterms:modified>
</cp:coreProperties>
</file>