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filly\Documents\FACT BOOK\Reviewed Pages for Amanda\In Process\"/>
    </mc:Choice>
  </mc:AlternateContent>
  <bookViews>
    <workbookView xWindow="45" yWindow="0" windowWidth="12120" windowHeight="7425"/>
  </bookViews>
  <sheets>
    <sheet name="Enrollment by Housing Type" sheetId="1" r:id="rId1"/>
    <sheet name="Sheet1" sheetId="2" state="hidden" r:id="rId2"/>
  </sheets>
  <definedNames>
    <definedName name="_xlnm.Print_Area" localSheetId="0">'Enrollment by Housing Type'!$A$1:$AQ$34</definedName>
    <definedName name="_xlnm.Print_Titles" localSheetId="0">'Enrollment by Housing Type'!$1:$2</definedName>
  </definedNames>
  <calcPr calcId="162913"/>
</workbook>
</file>

<file path=xl/calcChain.xml><?xml version="1.0" encoding="utf-8"?>
<calcChain xmlns="http://schemas.openxmlformats.org/spreadsheetml/2006/main">
  <c r="AK13" i="1" l="1"/>
  <c r="AK26" i="1" l="1"/>
  <c r="AK10" i="1" s="1"/>
  <c r="AJ13" i="1"/>
  <c r="AJ26" i="1" s="1"/>
  <c r="AI16" i="1"/>
  <c r="AI13" i="1"/>
  <c r="AI26" i="1" s="1"/>
  <c r="AH16" i="1"/>
  <c r="AH20" i="1" s="1"/>
  <c r="AH13" i="1"/>
  <c r="AG16" i="1"/>
  <c r="AG20" i="1" s="1"/>
  <c r="AG13" i="1"/>
  <c r="AF13" i="1"/>
  <c r="AF26" i="1" s="1"/>
  <c r="AF20" i="1"/>
  <c r="AE20" i="1"/>
  <c r="AE13" i="1"/>
  <c r="AD16" i="1"/>
  <c r="AD20" i="1" s="1"/>
  <c r="AD13" i="1"/>
  <c r="AC20" i="1"/>
  <c r="AC13" i="1"/>
  <c r="AB16" i="1"/>
  <c r="AB20" i="1" s="1"/>
  <c r="AB13" i="1"/>
  <c r="AA13" i="1"/>
  <c r="AA20" i="1"/>
  <c r="Z20" i="1"/>
  <c r="Z26" i="1" s="1"/>
  <c r="Z10" i="1" s="1"/>
  <c r="Z13" i="1"/>
  <c r="Y16" i="1"/>
  <c r="Y20" i="1" s="1"/>
  <c r="Y13" i="1"/>
  <c r="V7" i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X16" i="1"/>
  <c r="X20" i="1" s="1"/>
  <c r="X13" i="1"/>
  <c r="W16" i="1"/>
  <c r="W20" i="1" s="1"/>
  <c r="W13" i="1"/>
  <c r="V16" i="1"/>
  <c r="V13" i="1"/>
  <c r="U13" i="1"/>
  <c r="U16" i="1"/>
  <c r="U20" i="1" s="1"/>
  <c r="T13" i="1"/>
  <c r="T18" i="1"/>
  <c r="T20" i="1" s="1"/>
  <c r="S13" i="1"/>
  <c r="S18" i="1"/>
  <c r="S20" i="1"/>
  <c r="S26" i="1" s="1"/>
  <c r="R13" i="1"/>
  <c r="R16" i="1"/>
  <c r="R18" i="1"/>
  <c r="Q13" i="1"/>
  <c r="Q18" i="1"/>
  <c r="Q20" i="1" s="1"/>
  <c r="P13" i="1"/>
  <c r="P18" i="1"/>
  <c r="P20" i="1" s="1"/>
  <c r="O13" i="1"/>
  <c r="O18" i="1"/>
  <c r="O20" i="1" s="1"/>
  <c r="N13" i="1"/>
  <c r="N18" i="1"/>
  <c r="N20" i="1" s="1"/>
  <c r="M13" i="1"/>
  <c r="M18" i="1"/>
  <c r="M20" i="1" s="1"/>
  <c r="L13" i="1"/>
  <c r="L18" i="1"/>
  <c r="K13" i="1"/>
  <c r="K18" i="1"/>
  <c r="K20" i="1"/>
  <c r="J13" i="1"/>
  <c r="J18" i="1"/>
  <c r="J20" i="1"/>
  <c r="I13" i="1"/>
  <c r="I18" i="1"/>
  <c r="H13" i="1"/>
  <c r="H18" i="1"/>
  <c r="H20" i="1"/>
  <c r="H26" i="1" s="1"/>
  <c r="G13" i="1"/>
  <c r="G26" i="1" s="1"/>
  <c r="G18" i="1"/>
  <c r="G20" i="1"/>
  <c r="F13" i="1"/>
  <c r="F18" i="1"/>
  <c r="F20" i="1" s="1"/>
  <c r="G7" i="1"/>
  <c r="H7" i="1" s="1"/>
  <c r="I7" i="1" s="1"/>
  <c r="J7" i="1" s="1"/>
  <c r="K7" i="1" s="1"/>
  <c r="L7" i="1" s="1"/>
  <c r="M7" i="1" s="1"/>
  <c r="N7" i="1" s="1"/>
  <c r="O7" i="1" s="1"/>
  <c r="AC26" i="1"/>
  <c r="L20" i="1"/>
  <c r="V20" i="1"/>
  <c r="V26" i="1" s="1"/>
  <c r="R20" i="1"/>
  <c r="I20" i="1"/>
  <c r="I26" i="1"/>
  <c r="I25" i="1"/>
  <c r="I14" i="1"/>
  <c r="I12" i="1"/>
  <c r="I10" i="1"/>
  <c r="R26" i="1"/>
  <c r="R10" i="1" s="1"/>
  <c r="R19" i="1"/>
  <c r="R14" i="1"/>
  <c r="AK17" i="1"/>
  <c r="AC10" i="1"/>
  <c r="AC21" i="1"/>
  <c r="AC12" i="1"/>
  <c r="AC25" i="1"/>
  <c r="AC23" i="1"/>
  <c r="I17" i="1"/>
  <c r="I21" i="1"/>
  <c r="I23" i="1"/>
  <c r="AC14" i="1"/>
  <c r="AC19" i="1"/>
  <c r="I19" i="1"/>
  <c r="AC17" i="1"/>
  <c r="R17" i="1"/>
  <c r="R21" i="1"/>
  <c r="AK14" i="1"/>
  <c r="AK12" i="1"/>
  <c r="AK21" i="1"/>
  <c r="AK23" i="1"/>
  <c r="AF14" i="1" l="1"/>
  <c r="AF10" i="1"/>
  <c r="AB26" i="1"/>
  <c r="AB21" i="1"/>
  <c r="M26" i="1"/>
  <c r="M21" i="1"/>
  <c r="G23" i="1"/>
  <c r="G25" i="1"/>
  <c r="G19" i="1"/>
  <c r="G12" i="1"/>
  <c r="G17" i="1"/>
  <c r="G21" i="1"/>
  <c r="G10" i="1"/>
  <c r="J14" i="1"/>
  <c r="J26" i="1"/>
  <c r="K26" i="1"/>
  <c r="K19" i="1" s="1"/>
  <c r="X26" i="1"/>
  <c r="X17" i="1" s="1"/>
  <c r="AA26" i="1"/>
  <c r="AE26" i="1"/>
  <c r="R23" i="1"/>
  <c r="R25" i="1"/>
  <c r="G14" i="1"/>
  <c r="L26" i="1"/>
  <c r="R12" i="1"/>
  <c r="Q26" i="1"/>
  <c r="X12" i="1"/>
  <c r="X10" i="1"/>
  <c r="AG26" i="1"/>
  <c r="AG17" i="1" s="1"/>
  <c r="H12" i="1"/>
  <c r="H14" i="1"/>
  <c r="H23" i="1"/>
  <c r="H19" i="1"/>
  <c r="H10" i="1"/>
  <c r="H25" i="1"/>
  <c r="H17" i="1"/>
  <c r="K25" i="1"/>
  <c r="K21" i="1"/>
  <c r="X21" i="1"/>
  <c r="AD26" i="1"/>
  <c r="AD21" i="1" s="1"/>
  <c r="AE21" i="1"/>
  <c r="AE10" i="1"/>
  <c r="AE12" i="1"/>
  <c r="AE23" i="1"/>
  <c r="AE19" i="1"/>
  <c r="AE25" i="1"/>
  <c r="AE17" i="1"/>
  <c r="F26" i="1"/>
  <c r="AI21" i="1"/>
  <c r="AI12" i="1"/>
  <c r="AI23" i="1"/>
  <c r="AI10" i="1"/>
  <c r="AI19" i="1"/>
  <c r="AI25" i="1"/>
  <c r="AH26" i="1"/>
  <c r="AH21" i="1" s="1"/>
  <c r="O26" i="1"/>
  <c r="O21" i="1" s="1"/>
  <c r="L12" i="1"/>
  <c r="L23" i="1"/>
  <c r="L21" i="1"/>
  <c r="L25" i="1"/>
  <c r="L10" i="1"/>
  <c r="L17" i="1"/>
  <c r="L19" i="1"/>
  <c r="L14" i="1"/>
  <c r="S19" i="1"/>
  <c r="S12" i="1"/>
  <c r="S17" i="1"/>
  <c r="S23" i="1"/>
  <c r="S14" i="1"/>
  <c r="S25" i="1"/>
  <c r="S10" i="1"/>
  <c r="AI17" i="1"/>
  <c r="AA23" i="1"/>
  <c r="AA25" i="1"/>
  <c r="AA17" i="1"/>
  <c r="AA19" i="1"/>
  <c r="AA10" i="1"/>
  <c r="AA12" i="1"/>
  <c r="AA21" i="1"/>
  <c r="U26" i="1"/>
  <c r="P26" i="1"/>
  <c r="P21" i="1" s="1"/>
  <c r="AJ23" i="1"/>
  <c r="AJ10" i="1"/>
  <c r="AJ21" i="1"/>
  <c r="AJ14" i="1"/>
  <c r="AJ19" i="1"/>
  <c r="AJ12" i="1"/>
  <c r="AJ17" i="1"/>
  <c r="AJ25" i="1"/>
  <c r="U21" i="1"/>
  <c r="F21" i="1"/>
  <c r="V25" i="1"/>
  <c r="V17" i="1"/>
  <c r="V12" i="1"/>
  <c r="V23" i="1"/>
  <c r="V19" i="1"/>
  <c r="V10" i="1"/>
  <c r="V21" i="1"/>
  <c r="V14" i="1"/>
  <c r="W21" i="1"/>
  <c r="AF25" i="1"/>
  <c r="U17" i="1"/>
  <c r="W26" i="1"/>
  <c r="W14" i="1" s="1"/>
  <c r="S21" i="1"/>
  <c r="N26" i="1"/>
  <c r="H21" i="1"/>
  <c r="Z17" i="1"/>
  <c r="AE14" i="1"/>
  <c r="AI14" i="1"/>
  <c r="Z12" i="1"/>
  <c r="AF17" i="1"/>
  <c r="AF12" i="1"/>
  <c r="Z19" i="1"/>
  <c r="Z25" i="1"/>
  <c r="AF23" i="1"/>
  <c r="AF19" i="1"/>
  <c r="Z21" i="1"/>
  <c r="X14" i="1"/>
  <c r="Y26" i="1"/>
  <c r="Y14" i="1" s="1"/>
  <c r="AK25" i="1"/>
  <c r="AK19" i="1"/>
  <c r="AF21" i="1"/>
  <c r="Z23" i="1"/>
  <c r="T26" i="1"/>
  <c r="T21" i="1" s="1"/>
  <c r="AA14" i="1"/>
  <c r="Z14" i="1"/>
  <c r="K17" i="1" l="1"/>
  <c r="X23" i="1"/>
  <c r="J23" i="1"/>
  <c r="J21" i="1"/>
  <c r="J19" i="1"/>
  <c r="J25" i="1"/>
  <c r="J12" i="1"/>
  <c r="J17" i="1"/>
  <c r="J10" i="1"/>
  <c r="K12" i="1"/>
  <c r="X19" i="1"/>
  <c r="M23" i="1"/>
  <c r="M19" i="1"/>
  <c r="M14" i="1"/>
  <c r="M25" i="1"/>
  <c r="M12" i="1"/>
  <c r="M17" i="1"/>
  <c r="M10" i="1"/>
  <c r="K14" i="1"/>
  <c r="X25" i="1"/>
  <c r="K23" i="1"/>
  <c r="AB12" i="1"/>
  <c r="AB10" i="1"/>
  <c r="AB25" i="1"/>
  <c r="AB17" i="1"/>
  <c r="AB14" i="1"/>
  <c r="AB19" i="1"/>
  <c r="AB23" i="1"/>
  <c r="K10" i="1"/>
  <c r="AH12" i="1"/>
  <c r="AH10" i="1"/>
  <c r="AH23" i="1"/>
  <c r="AH19" i="1"/>
  <c r="AH14" i="1"/>
  <c r="AH17" i="1"/>
  <c r="AH25" i="1"/>
  <c r="F23" i="1"/>
  <c r="F25" i="1"/>
  <c r="F10" i="1"/>
  <c r="F12" i="1"/>
  <c r="F14" i="1"/>
  <c r="F17" i="1"/>
  <c r="AD14" i="1"/>
  <c r="AD12" i="1"/>
  <c r="AD25" i="1"/>
  <c r="AD23" i="1"/>
  <c r="AD19" i="1"/>
  <c r="AD10" i="1"/>
  <c r="AD17" i="1"/>
  <c r="N23" i="1"/>
  <c r="N19" i="1"/>
  <c r="N12" i="1"/>
  <c r="N10" i="1"/>
  <c r="N14" i="1"/>
  <c r="N25" i="1"/>
  <c r="N17" i="1"/>
  <c r="Y12" i="1"/>
  <c r="Y17" i="1"/>
  <c r="Y25" i="1"/>
  <c r="Y19" i="1"/>
  <c r="Y10" i="1"/>
  <c r="Y23" i="1"/>
  <c r="Y21" i="1"/>
  <c r="P10" i="1"/>
  <c r="P23" i="1"/>
  <c r="P19" i="1"/>
  <c r="P25" i="1"/>
  <c r="P17" i="1"/>
  <c r="P12" i="1"/>
  <c r="P14" i="1"/>
  <c r="T14" i="1"/>
  <c r="W17" i="1"/>
  <c r="W12" i="1"/>
  <c r="W19" i="1"/>
  <c r="W25" i="1"/>
  <c r="W23" i="1"/>
  <c r="W10" i="1"/>
  <c r="N21" i="1"/>
  <c r="AG12" i="1"/>
  <c r="AG10" i="1"/>
  <c r="AG19" i="1"/>
  <c r="AG14" i="1"/>
  <c r="AG25" i="1"/>
  <c r="AG23" i="1"/>
  <c r="T19" i="1"/>
  <c r="T17" i="1"/>
  <c r="T23" i="1"/>
  <c r="T10" i="1"/>
  <c r="T25" i="1"/>
  <c r="T12" i="1"/>
  <c r="F19" i="1"/>
  <c r="U14" i="1"/>
  <c r="U19" i="1"/>
  <c r="U23" i="1"/>
  <c r="U10" i="1"/>
  <c r="U12" i="1"/>
  <c r="U25" i="1"/>
  <c r="AG21" i="1"/>
  <c r="Q23" i="1"/>
  <c r="Q12" i="1"/>
  <c r="Q14" i="1"/>
  <c r="Q19" i="1"/>
  <c r="Q17" i="1"/>
  <c r="Q10" i="1"/>
  <c r="Q25" i="1"/>
  <c r="O14" i="1"/>
  <c r="O23" i="1"/>
  <c r="O10" i="1"/>
  <c r="O19" i="1"/>
  <c r="O25" i="1"/>
  <c r="O17" i="1"/>
  <c r="O12" i="1"/>
  <c r="Q21" i="1"/>
</calcChain>
</file>

<file path=xl/sharedStrings.xml><?xml version="1.0" encoding="utf-8"?>
<sst xmlns="http://schemas.openxmlformats.org/spreadsheetml/2006/main" count="33" uniqueCount="20">
  <si>
    <t>Fall Semester Headcount and Percent</t>
  </si>
  <si>
    <t>TYPE OF HOUSING</t>
  </si>
  <si>
    <t>Off-Campus in Ames</t>
  </si>
  <si>
    <t>Outside Ames</t>
  </si>
  <si>
    <t>Office of Institutional Research (Source: Office of the Registrar)</t>
  </si>
  <si>
    <t>Percent</t>
  </si>
  <si>
    <t>Other</t>
  </si>
  <si>
    <t>University Student Apartments</t>
  </si>
  <si>
    <t>Fraternities and Sororities</t>
  </si>
  <si>
    <t>1996</t>
  </si>
  <si>
    <t>Total Off-Campus in Ames</t>
  </si>
  <si>
    <t xml:space="preserve">No Information </t>
  </si>
  <si>
    <r>
      <t xml:space="preserve">Enrollment by Housing Type </t>
    </r>
    <r>
      <rPr>
        <b/>
        <vertAlign val="superscript"/>
        <sz val="14"/>
        <rFont val="Univers 55"/>
        <family val="2"/>
      </rPr>
      <t>1</t>
    </r>
  </si>
  <si>
    <t>University Operated</t>
  </si>
  <si>
    <r>
      <t>Residence Halls</t>
    </r>
    <r>
      <rPr>
        <vertAlign val="superscript"/>
        <sz val="7"/>
        <rFont val="Univers 55"/>
        <family val="2"/>
      </rPr>
      <t>2</t>
    </r>
  </si>
  <si>
    <t>Total University Operated</t>
  </si>
  <si>
    <t>Total University</t>
  </si>
  <si>
    <r>
      <rPr>
        <vertAlign val="superscript"/>
        <sz val="9"/>
        <rFont val="Univers 45 Light"/>
      </rPr>
      <t>2</t>
    </r>
    <r>
      <rPr>
        <b/>
        <sz val="8"/>
        <rFont val="Berkeley"/>
      </rPr>
      <t xml:space="preserve"> Fredriksen Court, Maricopa, and Legacy student apartments are included in this count.</t>
    </r>
  </si>
  <si>
    <r>
      <rPr>
        <vertAlign val="superscript"/>
        <sz val="9"/>
        <rFont val="Univers 45 Light"/>
      </rPr>
      <t>1</t>
    </r>
    <r>
      <rPr>
        <b/>
        <sz val="8"/>
        <rFont val="Berkeley"/>
      </rPr>
      <t xml:space="preserve"> Beginning in Fall 2011, Graduate and Total exclude Post Docs in this table.</t>
    </r>
  </si>
  <si>
    <t xml:space="preserve">    Last Updated: 09/19/2017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</si>
</sst>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?,??0"/>
    <numFmt numFmtId="166" formatCode="??0.0%"/>
    <numFmt numFmtId="167" formatCode="??0%"/>
  </numFmts>
  <fonts count="28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sz val="9"/>
      <color indexed="10"/>
      <name val="Helv"/>
    </font>
    <font>
      <sz val="9"/>
      <color indexed="12"/>
      <name val="Helv"/>
    </font>
    <font>
      <sz val="9"/>
      <color indexed="15"/>
      <name val="Helv"/>
    </font>
    <font>
      <sz val="10"/>
      <color indexed="14"/>
      <name val="Helv"/>
    </font>
    <font>
      <sz val="8"/>
      <name val="Berkeley Italic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7"/>
      <name val="Univers 45 Light"/>
      <family val="2"/>
    </font>
    <font>
      <sz val="10"/>
      <name val="Univers 55"/>
      <family val="2"/>
    </font>
    <font>
      <sz val="7"/>
      <name val="Univers 55"/>
      <family val="2"/>
    </font>
    <font>
      <sz val="7"/>
      <name val="Univers 45 Light"/>
      <family val="2"/>
    </font>
    <font>
      <b/>
      <vertAlign val="superscript"/>
      <sz val="14"/>
      <name val="Univers 55"/>
      <family val="2"/>
    </font>
    <font>
      <vertAlign val="superscript"/>
      <sz val="7"/>
      <name val="Univers 55"/>
      <family val="2"/>
    </font>
    <font>
      <i/>
      <sz val="7"/>
      <name val="Univers 55"/>
    </font>
    <font>
      <i/>
      <sz val="10"/>
      <color theme="0"/>
      <name val="Berkeley"/>
      <family val="1"/>
    </font>
    <font>
      <sz val="10"/>
      <color theme="0"/>
      <name val="Berkeley Italic"/>
    </font>
    <font>
      <sz val="10"/>
      <color theme="0"/>
      <name val="Univers 55"/>
      <family val="2"/>
    </font>
    <font>
      <sz val="8"/>
      <color theme="0"/>
      <name val="Berkeley Italic"/>
    </font>
    <font>
      <vertAlign val="superscript"/>
      <sz val="9"/>
      <name val="Univers 45 Light"/>
    </font>
    <font>
      <sz val="7"/>
      <name val="Univers 45 Light"/>
    </font>
    <font>
      <b/>
      <sz val="8"/>
      <name val="Berkeley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166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Border="1" applyAlignment="1"/>
    <xf numFmtId="0" fontId="8" fillId="0" borderId="0" xfId="0" applyFont="1" applyAlignment="1"/>
    <xf numFmtId="0" fontId="12" fillId="0" borderId="1" xfId="0" quotePrefix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166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9" fillId="0" borderId="0" xfId="0" applyFont="1" applyBorder="1" applyAlignment="1"/>
    <xf numFmtId="166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/>
    <xf numFmtId="0" fontId="22" fillId="0" borderId="0" xfId="0" applyFont="1" applyFill="1" applyBorder="1" applyAlignme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/>
    <xf numFmtId="166" fontId="2" fillId="3" borderId="0" xfId="0" applyNumberFormat="1" applyFont="1" applyFill="1" applyAlignment="1">
      <alignment horizontal="center"/>
    </xf>
    <xf numFmtId="166" fontId="16" fillId="3" borderId="0" xfId="0" applyNumberFormat="1" applyFont="1" applyFill="1" applyAlignment="1">
      <alignment horizontal="left"/>
    </xf>
    <xf numFmtId="165" fontId="16" fillId="3" borderId="0" xfId="0" applyNumberFormat="1" applyFont="1" applyFill="1" applyAlignment="1">
      <alignment horizontal="center"/>
    </xf>
    <xf numFmtId="166" fontId="16" fillId="3" borderId="0" xfId="0" applyNumberFormat="1" applyFont="1" applyFill="1" applyAlignment="1">
      <alignment horizontal="center"/>
    </xf>
    <xf numFmtId="0" fontId="14" fillId="3" borderId="0" xfId="0" applyFont="1" applyFill="1" applyAlignment="1"/>
    <xf numFmtId="0" fontId="16" fillId="3" borderId="0" xfId="0" applyFont="1" applyFill="1" applyAlignment="1">
      <alignment horizontal="left"/>
    </xf>
    <xf numFmtId="166" fontId="16" fillId="3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Alignment="1">
      <alignment horizontal="center"/>
    </xf>
    <xf numFmtId="166" fontId="14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left"/>
    </xf>
    <xf numFmtId="166" fontId="16" fillId="3" borderId="1" xfId="0" applyNumberFormat="1" applyFont="1" applyFill="1" applyBorder="1" applyAlignment="1">
      <alignment horizontal="center"/>
    </xf>
    <xf numFmtId="166" fontId="16" fillId="3" borderId="1" xfId="0" applyNumberFormat="1" applyFont="1" applyFill="1" applyBorder="1" applyAlignment="1">
      <alignment horizontal="left"/>
    </xf>
    <xf numFmtId="166" fontId="2" fillId="3" borderId="0" xfId="0" applyNumberFormat="1" applyFont="1" applyFill="1" applyAlignment="1">
      <alignment horizontal="left"/>
    </xf>
    <xf numFmtId="165" fontId="2" fillId="3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1" applyNumberFormat="1" applyFont="1"/>
    <xf numFmtId="0" fontId="12" fillId="0" borderId="1" xfId="0" applyFont="1" applyFill="1" applyBorder="1" applyAlignment="1">
      <alignment horizontal="center"/>
    </xf>
    <xf numFmtId="0" fontId="0" fillId="0" borderId="0" xfId="0" applyFill="1"/>
    <xf numFmtId="165" fontId="2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0" fontId="14" fillId="0" borderId="0" xfId="0" applyFont="1" applyFill="1"/>
    <xf numFmtId="165" fontId="13" fillId="0" borderId="0" xfId="0" applyNumberFormat="1" applyFont="1" applyFill="1" applyAlignment="1">
      <alignment horizontal="center"/>
    </xf>
    <xf numFmtId="167" fontId="16" fillId="3" borderId="0" xfId="0" applyNumberFormat="1" applyFont="1" applyFill="1" applyAlignment="1">
      <alignment horizontal="center"/>
    </xf>
    <xf numFmtId="167" fontId="16" fillId="0" borderId="0" xfId="0" applyNumberFormat="1" applyFont="1" applyAlignment="1">
      <alignment horizontal="center"/>
    </xf>
    <xf numFmtId="167" fontId="16" fillId="0" borderId="0" xfId="0" applyNumberFormat="1" applyFont="1" applyFill="1" applyAlignment="1">
      <alignment horizontal="center"/>
    </xf>
    <xf numFmtId="167" fontId="16" fillId="3" borderId="0" xfId="0" applyNumberFormat="1" applyFont="1" applyFill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7" fontId="16" fillId="3" borderId="1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left"/>
    </xf>
    <xf numFmtId="165" fontId="20" fillId="3" borderId="0" xfId="0" applyNumberFormat="1" applyFont="1" applyFill="1" applyAlignment="1">
      <alignment horizontal="center"/>
    </xf>
    <xf numFmtId="0" fontId="13" fillId="0" borderId="2" xfId="0" applyFont="1" applyBorder="1" applyAlignment="1">
      <alignment horizontal="left"/>
    </xf>
    <xf numFmtId="165" fontId="13" fillId="0" borderId="2" xfId="0" applyNumberFormat="1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Berkeley" pitchFamily="18" charset="0"/>
              </a:defRPr>
            </a:pPr>
            <a:r>
              <a:rPr lang="en-US" b="1">
                <a:latin typeface="Berkeley" pitchFamily="18" charset="0"/>
              </a:rPr>
              <a:t>2017 Enrollment by Housing Type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1C-4C07-83BD-649C96EB93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1C-4C07-83BD-649C96EB93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1C-4C07-83BD-649C96EB9312}"/>
              </c:ext>
            </c:extLst>
          </c:dPt>
          <c:dLbls>
            <c:dLbl>
              <c:idx val="0"/>
              <c:layout>
                <c:manualLayout>
                  <c:x val="-0.1232655293088364"/>
                  <c:y val="8.6167614464858558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1C-4C07-83BD-649C96EB9312}"/>
                </c:ext>
              </c:extLst>
            </c:dLbl>
            <c:dLbl>
              <c:idx val="1"/>
              <c:layout>
                <c:manualLayout>
                  <c:x val="0.10067213473315835"/>
                  <c:y val="-0.15581984543598718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1C-4C07-83BD-649C96EB9312}"/>
                </c:ext>
              </c:extLst>
            </c:dLbl>
            <c:dLbl>
              <c:idx val="2"/>
              <c:layout>
                <c:manualLayout>
                  <c:x val="8.2120078740157476E-2"/>
                  <c:y val="0.15190470982793816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1C-4C07-83BD-649C96EB93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Sheet1!$B$2:$B$4</c:f>
              <c:strCache>
                <c:ptCount val="3"/>
                <c:pt idx="0">
                  <c:v>Total University Operated</c:v>
                </c:pt>
                <c:pt idx="1">
                  <c:v>Total Off-Campus in Ames</c:v>
                </c:pt>
                <c:pt idx="2">
                  <c:v>Outside Ames</c:v>
                </c:pt>
              </c:strCache>
            </c:strRef>
          </c:cat>
          <c:val>
            <c:numRef>
              <c:f>Sheet1!$C$2:$C$4</c:f>
              <c:numCache>
                <c:formatCode>0.0%</c:formatCode>
                <c:ptCount val="3"/>
                <c:pt idx="0">
                  <c:v>0.33900000000000002</c:v>
                </c:pt>
                <c:pt idx="1">
                  <c:v>0.48499999999999999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C-4C07-83BD-649C96EB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74312782074898"/>
          <c:y val="0.30232672574008956"/>
          <c:w val="0.41505463511138085"/>
          <c:h val="0.48837394158014469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104775</xdr:rowOff>
    </xdr:from>
    <xdr:to>
      <xdr:col>0</xdr:col>
      <xdr:colOff>0</xdr:colOff>
      <xdr:row>99</xdr:row>
      <xdr:rowOff>41295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0" y="11839575"/>
          <a:ext cx="0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D4"/>
              </a:solidFill>
              <a:latin typeface="Geneva"/>
            </a:rPr>
            <a:t>INSTRUCTIONS: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804DDD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4DDD"/>
              </a:solidFill>
              <a:latin typeface="Geneva"/>
            </a:rPr>
            <a:t>These are general instructions for updating factbook table:  </a:t>
          </a:r>
          <a:r>
            <a:rPr lang="en-US" sz="900" b="0" i="0" u="sng" strike="noStrike" baseline="0">
              <a:solidFill>
                <a:srgbClr val="804DDD"/>
              </a:solidFill>
              <a:latin typeface="Geneva"/>
            </a:rPr>
            <a:t>FBT-HDC Enroll by Level,Ethnic</a:t>
          </a: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–Make working copy of Fall Enrollment tables by Minority Status in Annual Statistical Report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(or use Board Tables 12A &amp; B).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–Select &amp; Copy formula column to following column (e.g., copy column L to column M).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–Hide first data column (currently 1984)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–In calculations table, enter the figures for Undergrads, Grads &amp; Professionals for 1994.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(may need to get prof data from Marsha McDowell)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–Adjust print area to include ten years worth of data (e.g., 1985-1994).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–Save and print file for checking.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–Update these instructions as necessary.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</xdr:txBody>
    </xdr:sp>
    <xdr:clientData/>
  </xdr:twoCellAnchor>
  <xdr:twoCellAnchor editAs="oneCell">
    <xdr:from>
      <xdr:col>0</xdr:col>
      <xdr:colOff>16852</xdr:colOff>
      <xdr:row>0</xdr:row>
      <xdr:rowOff>53730</xdr:rowOff>
    </xdr:from>
    <xdr:to>
      <xdr:col>42</xdr:col>
      <xdr:colOff>740752</xdr:colOff>
      <xdr:row>1</xdr:row>
      <xdr:rowOff>610</xdr:rowOff>
    </xdr:to>
    <xdr:grpSp>
      <xdr:nvGrpSpPr>
        <xdr:cNvPr id="1265" name="Group 6"/>
        <xdr:cNvGrpSpPr>
          <a:grpSpLocks/>
        </xdr:cNvGrpSpPr>
      </xdr:nvGrpSpPr>
      <xdr:grpSpPr bwMode="auto">
        <a:xfrm>
          <a:off x="16852" y="53730"/>
          <a:ext cx="8418739" cy="137380"/>
          <a:chOff x="1" y="20"/>
          <a:chExt cx="1636" cy="9"/>
        </a:xfrm>
      </xdr:grpSpPr>
      <xdr:pic>
        <xdr:nvPicPr>
          <xdr:cNvPr id="1267" name="Picture 7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20"/>
            <a:ext cx="202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8" name="Line 8"/>
          <xdr:cNvSpPr>
            <a:spLocks noChangeAspect="1" noChangeShapeType="1"/>
          </xdr:cNvSpPr>
        </xdr:nvSpPr>
        <xdr:spPr bwMode="auto">
          <a:xfrm>
            <a:off x="1" y="29"/>
            <a:ext cx="163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114300</xdr:colOff>
      <xdr:row>6</xdr:row>
      <xdr:rowOff>66675</xdr:rowOff>
    </xdr:from>
    <xdr:to>
      <xdr:col>42</xdr:col>
      <xdr:colOff>733425</xdr:colOff>
      <xdr:row>25</xdr:row>
      <xdr:rowOff>57150</xdr:rowOff>
    </xdr:to>
    <xdr:graphicFrame macro="">
      <xdr:nvGraphicFramePr>
        <xdr:cNvPr id="1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4"/>
  <sheetViews>
    <sheetView showGridLines="0" tabSelected="1" defaultGridColor="0" view="pageBreakPreview" colorId="8" zoomScale="140" zoomScaleNormal="120" zoomScaleSheetLayoutView="140" workbookViewId="0">
      <selection activeCell="AL30" sqref="AL30"/>
    </sheetView>
  </sheetViews>
  <sheetFormatPr defaultColWidth="11.42578125" defaultRowHeight="12.75"/>
  <cols>
    <col min="1" max="4" width="0.85546875" style="4" customWidth="1"/>
    <col min="5" max="5" width="17.28515625" style="4" customWidth="1"/>
    <col min="6" max="14" width="7.7109375" style="2" hidden="1" customWidth="1"/>
    <col min="15" max="21" width="7.7109375" hidden="1" customWidth="1"/>
    <col min="22" max="22" width="7.7109375" style="2" hidden="1" customWidth="1"/>
    <col min="23" max="27" width="7.7109375" hidden="1" customWidth="1"/>
    <col min="28" max="32" width="7.5703125" hidden="1" customWidth="1"/>
    <col min="33" max="37" width="7.5703125" customWidth="1"/>
  </cols>
  <sheetData>
    <row r="1" spans="1:43" s="1" customFormat="1" ht="1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s="1" customFormat="1" ht="30.75" customHeight="1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1:43" s="15" customFormat="1" ht="1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3" s="15" customFormat="1" ht="12" customHeight="1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40"/>
      <c r="O4" s="41"/>
      <c r="P4" s="41"/>
      <c r="Q4" s="42"/>
      <c r="R4" s="42"/>
      <c r="S4" s="42"/>
      <c r="T4" s="42"/>
      <c r="U4" s="42"/>
      <c r="V4" s="39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3" s="15" customFormat="1" ht="12" customHeight="1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40"/>
      <c r="O5" s="41"/>
      <c r="P5" s="41"/>
      <c r="Q5" s="42"/>
      <c r="R5" s="42"/>
      <c r="S5" s="42"/>
      <c r="T5" s="42"/>
      <c r="U5" s="42"/>
      <c r="V5" s="39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43" s="16" customFormat="1" ht="13.15" customHeight="1">
      <c r="A6" s="43"/>
      <c r="B6" s="43"/>
      <c r="C6" s="43"/>
      <c r="D6" s="43"/>
      <c r="E6" s="43"/>
      <c r="F6" s="44"/>
      <c r="G6" s="44"/>
      <c r="H6" s="44"/>
      <c r="I6" s="44"/>
      <c r="J6" s="44"/>
      <c r="K6" s="44"/>
      <c r="L6" s="44"/>
      <c r="M6" s="44"/>
      <c r="N6" s="45"/>
      <c r="O6" s="41"/>
      <c r="P6" s="41"/>
      <c r="Q6" s="46"/>
      <c r="R6" s="46"/>
      <c r="S6" s="46"/>
      <c r="T6" s="46"/>
      <c r="U6" s="46"/>
      <c r="V6" s="44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43" s="33" customFormat="1" ht="9" customHeight="1">
      <c r="A7" s="12" t="s">
        <v>1</v>
      </c>
      <c r="B7" s="12"/>
      <c r="C7" s="12"/>
      <c r="D7" s="12"/>
      <c r="E7" s="12"/>
      <c r="F7" s="13">
        <v>1986</v>
      </c>
      <c r="G7" s="13">
        <f t="shared" ref="G7:M7" si="0">F7+1</f>
        <v>1987</v>
      </c>
      <c r="H7" s="13">
        <f t="shared" si="0"/>
        <v>1988</v>
      </c>
      <c r="I7" s="13">
        <f t="shared" si="0"/>
        <v>1989</v>
      </c>
      <c r="J7" s="13">
        <f t="shared" si="0"/>
        <v>1990</v>
      </c>
      <c r="K7" s="13">
        <f t="shared" si="0"/>
        <v>1991</v>
      </c>
      <c r="L7" s="13">
        <f t="shared" si="0"/>
        <v>1992</v>
      </c>
      <c r="M7" s="13">
        <f t="shared" si="0"/>
        <v>1993</v>
      </c>
      <c r="N7" s="13">
        <f>M7+1</f>
        <v>1994</v>
      </c>
      <c r="O7" s="13">
        <f>N7+1</f>
        <v>1995</v>
      </c>
      <c r="P7" s="17" t="s">
        <v>9</v>
      </c>
      <c r="Q7" s="13">
        <v>1997</v>
      </c>
      <c r="R7" s="13">
        <v>1998</v>
      </c>
      <c r="S7" s="13">
        <v>1999</v>
      </c>
      <c r="T7" s="13">
        <v>2000</v>
      </c>
      <c r="U7" s="13">
        <v>2001</v>
      </c>
      <c r="V7" s="13">
        <f t="shared" ref="V7:AA7" si="1">U7+1</f>
        <v>2002</v>
      </c>
      <c r="W7" s="13">
        <f t="shared" si="1"/>
        <v>2003</v>
      </c>
      <c r="X7" s="13">
        <f t="shared" si="1"/>
        <v>2004</v>
      </c>
      <c r="Y7" s="13">
        <f t="shared" si="1"/>
        <v>2005</v>
      </c>
      <c r="Z7" s="13">
        <f t="shared" si="1"/>
        <v>2006</v>
      </c>
      <c r="AA7" s="13">
        <f t="shared" si="1"/>
        <v>2007</v>
      </c>
      <c r="AB7" s="13">
        <f>AA7+1</f>
        <v>2008</v>
      </c>
      <c r="AC7" s="13">
        <f>AB7+1</f>
        <v>2009</v>
      </c>
      <c r="AD7" s="13">
        <f>AC7+1</f>
        <v>2010</v>
      </c>
      <c r="AE7" s="13">
        <f>AD7+1</f>
        <v>2011</v>
      </c>
      <c r="AF7" s="13">
        <f>AE7+1</f>
        <v>2012</v>
      </c>
      <c r="AG7" s="13">
        <v>2013</v>
      </c>
      <c r="AH7" s="13">
        <v>2014</v>
      </c>
      <c r="AI7" s="63">
        <v>2015</v>
      </c>
      <c r="AJ7" s="63">
        <v>2016</v>
      </c>
      <c r="AK7" s="63">
        <v>2017</v>
      </c>
    </row>
    <row r="8" spans="1:43" ht="15.95" customHeight="1">
      <c r="A8" s="14" t="s">
        <v>13</v>
      </c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5"/>
      <c r="Q8" s="25"/>
      <c r="R8" s="25"/>
      <c r="S8" s="25"/>
      <c r="T8" s="25"/>
      <c r="U8" s="25"/>
      <c r="V8" s="24"/>
      <c r="W8" s="24"/>
      <c r="X8" s="24"/>
      <c r="Y8" s="24"/>
      <c r="Z8" s="24"/>
      <c r="AA8" s="24"/>
      <c r="AB8" s="24"/>
      <c r="AC8" s="24"/>
      <c r="AD8" s="24"/>
      <c r="AI8" s="64"/>
      <c r="AJ8" s="64"/>
      <c r="AK8" s="64"/>
    </row>
    <row r="9" spans="1:43" s="3" customFormat="1" ht="12.95" customHeight="1">
      <c r="A9" s="47"/>
      <c r="B9" s="59" t="s">
        <v>14</v>
      </c>
      <c r="C9" s="48"/>
      <c r="D9" s="48"/>
      <c r="E9" s="48"/>
      <c r="F9" s="49">
        <v>9539</v>
      </c>
      <c r="G9" s="49">
        <v>8764</v>
      </c>
      <c r="H9" s="49">
        <v>8409</v>
      </c>
      <c r="I9" s="49">
        <v>8370</v>
      </c>
      <c r="J9" s="49">
        <v>8284</v>
      </c>
      <c r="K9" s="49">
        <v>7827</v>
      </c>
      <c r="L9" s="49">
        <v>7710</v>
      </c>
      <c r="M9" s="49">
        <v>7791</v>
      </c>
      <c r="N9" s="49">
        <v>7397</v>
      </c>
      <c r="O9" s="49">
        <v>7195</v>
      </c>
      <c r="P9" s="49">
        <v>7301</v>
      </c>
      <c r="Q9" s="49">
        <v>7630</v>
      </c>
      <c r="R9" s="49">
        <v>7480</v>
      </c>
      <c r="S9" s="49">
        <v>7736</v>
      </c>
      <c r="T9" s="49">
        <v>8454</v>
      </c>
      <c r="U9" s="49">
        <v>8952</v>
      </c>
      <c r="V9" s="49">
        <v>8611</v>
      </c>
      <c r="W9" s="49">
        <v>7699</v>
      </c>
      <c r="X9" s="49">
        <v>7410</v>
      </c>
      <c r="Y9" s="49">
        <v>7003</v>
      </c>
      <c r="Z9" s="49">
        <v>7056</v>
      </c>
      <c r="AA9" s="49">
        <v>7738</v>
      </c>
      <c r="AB9" s="49">
        <v>7931</v>
      </c>
      <c r="AC9" s="49">
        <v>8072</v>
      </c>
      <c r="AD9" s="49">
        <v>8301</v>
      </c>
      <c r="AE9" s="49">
        <v>8847</v>
      </c>
      <c r="AF9" s="49">
        <v>9273</v>
      </c>
      <c r="AG9" s="49">
        <v>10102</v>
      </c>
      <c r="AH9" s="60">
        <v>11032</v>
      </c>
      <c r="AI9" s="60">
        <v>11512</v>
      </c>
      <c r="AJ9" s="60">
        <v>10944</v>
      </c>
      <c r="AK9" s="60">
        <v>11059</v>
      </c>
    </row>
    <row r="10" spans="1:43" s="3" customFormat="1" ht="9" customHeight="1">
      <c r="A10" s="47"/>
      <c r="B10" s="48"/>
      <c r="C10" s="48" t="s">
        <v>5</v>
      </c>
      <c r="D10" s="48"/>
      <c r="E10" s="48"/>
      <c r="F10" s="50">
        <f t="shared" ref="F10:AB10" si="2">F9/F26</f>
        <v>0.36090197117021677</v>
      </c>
      <c r="G10" s="50">
        <f t="shared" si="2"/>
        <v>0.34091881588672346</v>
      </c>
      <c r="H10" s="50">
        <f t="shared" si="2"/>
        <v>0.33043854133920153</v>
      </c>
      <c r="I10" s="50">
        <f t="shared" si="2"/>
        <v>0.32837694691827846</v>
      </c>
      <c r="J10" s="50">
        <f t="shared" si="2"/>
        <v>0.32692687162082168</v>
      </c>
      <c r="K10" s="50">
        <f t="shared" si="2"/>
        <v>0.30998019801980198</v>
      </c>
      <c r="L10" s="50">
        <f t="shared" si="2"/>
        <v>0.30518940743379647</v>
      </c>
      <c r="M10" s="50">
        <f t="shared" si="2"/>
        <v>0.31025007964319845</v>
      </c>
      <c r="N10" s="50">
        <f t="shared" si="2"/>
        <v>0.29913458427693301</v>
      </c>
      <c r="O10" s="50">
        <f t="shared" si="2"/>
        <v>0.29450288567803201</v>
      </c>
      <c r="P10" s="50">
        <f t="shared" si="2"/>
        <v>0.2932246274950801</v>
      </c>
      <c r="Q10" s="50">
        <f t="shared" si="2"/>
        <v>0.30058304443744088</v>
      </c>
      <c r="R10" s="50">
        <f t="shared" si="2"/>
        <v>0.29235880398671099</v>
      </c>
      <c r="S10" s="50">
        <f t="shared" si="2"/>
        <v>0.29628494829567215</v>
      </c>
      <c r="T10" s="50">
        <f t="shared" si="2"/>
        <v>0.31491897932575896</v>
      </c>
      <c r="U10" s="50">
        <f t="shared" si="2"/>
        <v>0.32174819394026527</v>
      </c>
      <c r="V10" s="50">
        <f t="shared" si="2"/>
        <v>0.30866011900494661</v>
      </c>
      <c r="W10" s="50">
        <f t="shared" si="2"/>
        <v>0.28119065010956901</v>
      </c>
      <c r="X10" s="50">
        <f t="shared" si="2"/>
        <v>0.28089461713419256</v>
      </c>
      <c r="Y10" s="50">
        <f t="shared" si="2"/>
        <v>0.27205625267083638</v>
      </c>
      <c r="Z10" s="50">
        <f t="shared" si="2"/>
        <v>0.27711884376718249</v>
      </c>
      <c r="AA10" s="50">
        <f t="shared" si="2"/>
        <v>0.29579510703363915</v>
      </c>
      <c r="AB10" s="50">
        <f t="shared" si="2"/>
        <v>0.29531575811736671</v>
      </c>
      <c r="AC10" s="50">
        <f t="shared" ref="AC10:AH10" si="3">AC9/AC26</f>
        <v>0.28885310431204153</v>
      </c>
      <c r="AD10" s="50">
        <f t="shared" si="3"/>
        <v>0.28941496408897566</v>
      </c>
      <c r="AE10" s="50">
        <f t="shared" si="3"/>
        <v>0.29877410421802708</v>
      </c>
      <c r="AF10" s="50">
        <f t="shared" si="3"/>
        <v>0.30158059060751918</v>
      </c>
      <c r="AG10" s="69">
        <f t="shared" si="3"/>
        <v>0.30653922014868762</v>
      </c>
      <c r="AH10" s="69">
        <f t="shared" si="3"/>
        <v>0.32037171482503268</v>
      </c>
      <c r="AI10" s="69">
        <f>AI9/AI26</f>
        <v>0.32233857870862964</v>
      </c>
      <c r="AJ10" s="69">
        <f>AJ9/AJ26</f>
        <v>0.30104805655654276</v>
      </c>
      <c r="AK10" s="69">
        <f>AK9/AK26</f>
        <v>0.30725418831439444</v>
      </c>
    </row>
    <row r="11" spans="1:43" s="3" customFormat="1" ht="12.95" customHeight="1">
      <c r="B11" s="27" t="s">
        <v>7</v>
      </c>
      <c r="C11" s="27"/>
      <c r="D11" s="27"/>
      <c r="E11" s="27"/>
      <c r="F11" s="28">
        <v>2035</v>
      </c>
      <c r="G11" s="28">
        <v>1895</v>
      </c>
      <c r="H11" s="28">
        <v>1771</v>
      </c>
      <c r="I11" s="28">
        <v>1722</v>
      </c>
      <c r="J11" s="28">
        <v>1547</v>
      </c>
      <c r="K11" s="28">
        <v>1508</v>
      </c>
      <c r="L11" s="28">
        <v>1496</v>
      </c>
      <c r="M11" s="28">
        <v>1380</v>
      </c>
      <c r="N11" s="28">
        <v>1354</v>
      </c>
      <c r="O11" s="28">
        <v>1363</v>
      </c>
      <c r="P11" s="28">
        <v>1315</v>
      </c>
      <c r="Q11" s="28">
        <v>1230</v>
      </c>
      <c r="R11" s="28">
        <v>1261</v>
      </c>
      <c r="S11" s="28">
        <v>981</v>
      </c>
      <c r="T11" s="28">
        <v>937</v>
      </c>
      <c r="U11" s="28">
        <v>935</v>
      </c>
      <c r="V11" s="28">
        <v>999</v>
      </c>
      <c r="W11" s="28">
        <v>986</v>
      </c>
      <c r="X11" s="28">
        <v>764</v>
      </c>
      <c r="Y11" s="28">
        <v>733</v>
      </c>
      <c r="Z11" s="28">
        <v>691</v>
      </c>
      <c r="AA11" s="28">
        <v>804</v>
      </c>
      <c r="AB11" s="28">
        <v>938</v>
      </c>
      <c r="AC11" s="28">
        <v>1001</v>
      </c>
      <c r="AD11" s="28">
        <v>1063</v>
      </c>
      <c r="AE11" s="28">
        <v>1083</v>
      </c>
      <c r="AF11" s="28">
        <v>1097</v>
      </c>
      <c r="AG11" s="28">
        <v>1120</v>
      </c>
      <c r="AH11" s="61">
        <v>1121</v>
      </c>
      <c r="AI11" s="65">
        <v>1155</v>
      </c>
      <c r="AJ11" s="65">
        <v>1099</v>
      </c>
      <c r="AK11" s="65">
        <v>1150</v>
      </c>
    </row>
    <row r="12" spans="1:43" s="3" customFormat="1" ht="9" customHeight="1">
      <c r="B12" s="27"/>
      <c r="C12" s="27" t="s">
        <v>5</v>
      </c>
      <c r="D12" s="27"/>
      <c r="E12" s="27"/>
      <c r="F12" s="26">
        <f t="shared" ref="F12:AB12" si="4">F11/F26</f>
        <v>7.6992924974461807E-2</v>
      </c>
      <c r="G12" s="26">
        <f t="shared" si="4"/>
        <v>7.371533045473995E-2</v>
      </c>
      <c r="H12" s="26">
        <f t="shared" si="4"/>
        <v>6.9592895315938388E-2</v>
      </c>
      <c r="I12" s="26">
        <f t="shared" si="4"/>
        <v>6.7558554670642243E-2</v>
      </c>
      <c r="J12" s="26">
        <f t="shared" si="4"/>
        <v>6.105213307549627E-2</v>
      </c>
      <c r="K12" s="26">
        <f t="shared" si="4"/>
        <v>5.972277227722772E-2</v>
      </c>
      <c r="L12" s="26">
        <f t="shared" si="4"/>
        <v>5.9217036773146499E-2</v>
      </c>
      <c r="M12" s="26">
        <f t="shared" si="4"/>
        <v>5.4953806944886906E-2</v>
      </c>
      <c r="N12" s="26">
        <f t="shared" si="4"/>
        <v>5.4755742478162409E-2</v>
      </c>
      <c r="O12" s="26">
        <f t="shared" si="4"/>
        <v>5.5789775285497931E-2</v>
      </c>
      <c r="P12" s="26">
        <f t="shared" si="4"/>
        <v>5.2813365998634482E-2</v>
      </c>
      <c r="Q12" s="26">
        <f t="shared" si="4"/>
        <v>4.8455720138670028E-2</v>
      </c>
      <c r="R12" s="26">
        <f t="shared" si="4"/>
        <v>4.9286691420754349E-2</v>
      </c>
      <c r="S12" s="26">
        <f t="shared" si="4"/>
        <v>3.7571811566449634E-2</v>
      </c>
      <c r="T12" s="26">
        <f t="shared" si="4"/>
        <v>3.4904078971875585E-2</v>
      </c>
      <c r="U12" s="26">
        <f t="shared" si="4"/>
        <v>3.3605290586924484E-2</v>
      </c>
      <c r="V12" s="26">
        <f t="shared" si="4"/>
        <v>3.580901856763926E-2</v>
      </c>
      <c r="W12" s="26">
        <f t="shared" si="4"/>
        <v>3.6011687363038718E-2</v>
      </c>
      <c r="X12" s="26">
        <f t="shared" si="4"/>
        <v>2.8961334344200153E-2</v>
      </c>
      <c r="Y12" s="26">
        <f t="shared" si="4"/>
        <v>2.847597218445282E-2</v>
      </c>
      <c r="Z12" s="26">
        <f t="shared" si="4"/>
        <v>2.7138480873458486E-2</v>
      </c>
      <c r="AA12" s="26">
        <f t="shared" si="4"/>
        <v>3.0733944954128442E-2</v>
      </c>
      <c r="AB12" s="26">
        <f t="shared" si="4"/>
        <v>3.4927018170986E-2</v>
      </c>
      <c r="AC12" s="26">
        <f t="shared" ref="AC12:AK12" si="5">AC11/AC26</f>
        <v>3.5820361424226156E-2</v>
      </c>
      <c r="AD12" s="26">
        <f t="shared" si="5"/>
        <v>3.7061571717453452E-2</v>
      </c>
      <c r="AE12" s="26">
        <f t="shared" si="5"/>
        <v>3.6574246057208472E-2</v>
      </c>
      <c r="AF12" s="26">
        <f t="shared" si="5"/>
        <v>3.5677117210875506E-2</v>
      </c>
      <c r="AG12" s="70">
        <f t="shared" si="5"/>
        <v>3.3985738127749965E-2</v>
      </c>
      <c r="AH12" s="70">
        <f t="shared" si="5"/>
        <v>3.2554087411064324E-2</v>
      </c>
      <c r="AI12" s="71">
        <f>AI11/AI26</f>
        <v>3.2340258722069776E-2</v>
      </c>
      <c r="AJ12" s="71">
        <f>AJ11/AJ26</f>
        <v>3.023134266773031E-2</v>
      </c>
      <c r="AK12" s="71">
        <f t="shared" si="5"/>
        <v>3.1950657072208483E-2</v>
      </c>
    </row>
    <row r="13" spans="1:43" s="22" customFormat="1" ht="12.95" customHeight="1">
      <c r="A13" s="51"/>
      <c r="B13" s="51"/>
      <c r="C13" s="76" t="s">
        <v>15</v>
      </c>
      <c r="D13" s="51"/>
      <c r="E13" s="52"/>
      <c r="F13" s="49">
        <f t="shared" ref="F13:U13" si="6">F9+F11</f>
        <v>11574</v>
      </c>
      <c r="G13" s="49">
        <f t="shared" si="6"/>
        <v>10659</v>
      </c>
      <c r="H13" s="49">
        <f t="shared" si="6"/>
        <v>10180</v>
      </c>
      <c r="I13" s="49">
        <f t="shared" si="6"/>
        <v>10092</v>
      </c>
      <c r="J13" s="49">
        <f t="shared" si="6"/>
        <v>9831</v>
      </c>
      <c r="K13" s="49">
        <f t="shared" si="6"/>
        <v>9335</v>
      </c>
      <c r="L13" s="49">
        <f t="shared" si="6"/>
        <v>9206</v>
      </c>
      <c r="M13" s="49">
        <f t="shared" si="6"/>
        <v>9171</v>
      </c>
      <c r="N13" s="49">
        <f t="shared" si="6"/>
        <v>8751</v>
      </c>
      <c r="O13" s="49">
        <f t="shared" si="6"/>
        <v>8558</v>
      </c>
      <c r="P13" s="49">
        <f t="shared" si="6"/>
        <v>8616</v>
      </c>
      <c r="Q13" s="49">
        <f t="shared" si="6"/>
        <v>8860</v>
      </c>
      <c r="R13" s="49">
        <f t="shared" si="6"/>
        <v>8741</v>
      </c>
      <c r="S13" s="49">
        <f t="shared" si="6"/>
        <v>8717</v>
      </c>
      <c r="T13" s="49">
        <f t="shared" si="6"/>
        <v>9391</v>
      </c>
      <c r="U13" s="49">
        <f t="shared" si="6"/>
        <v>9887</v>
      </c>
      <c r="V13" s="49">
        <f t="shared" ref="V13:AA13" si="7">V9+V11</f>
        <v>9610</v>
      </c>
      <c r="W13" s="49">
        <f t="shared" si="7"/>
        <v>8685</v>
      </c>
      <c r="X13" s="49">
        <f t="shared" si="7"/>
        <v>8174</v>
      </c>
      <c r="Y13" s="49">
        <f t="shared" si="7"/>
        <v>7736</v>
      </c>
      <c r="Z13" s="49">
        <f t="shared" si="7"/>
        <v>7747</v>
      </c>
      <c r="AA13" s="49">
        <f t="shared" si="7"/>
        <v>8542</v>
      </c>
      <c r="AB13" s="49">
        <f t="shared" ref="AB13:AK13" si="8">AB9+AB11</f>
        <v>8869</v>
      </c>
      <c r="AC13" s="49">
        <f t="shared" si="8"/>
        <v>9073</v>
      </c>
      <c r="AD13" s="49">
        <f t="shared" si="8"/>
        <v>9364</v>
      </c>
      <c r="AE13" s="49">
        <f t="shared" si="8"/>
        <v>9930</v>
      </c>
      <c r="AF13" s="49">
        <f t="shared" si="8"/>
        <v>10370</v>
      </c>
      <c r="AG13" s="77">
        <f t="shared" si="8"/>
        <v>11222</v>
      </c>
      <c r="AH13" s="77">
        <f t="shared" si="8"/>
        <v>12153</v>
      </c>
      <c r="AI13" s="77">
        <f>AI9+AI11</f>
        <v>12667</v>
      </c>
      <c r="AJ13" s="77">
        <f>AJ9+AJ11</f>
        <v>12043</v>
      </c>
      <c r="AK13" s="77">
        <f t="shared" si="8"/>
        <v>12209</v>
      </c>
    </row>
    <row r="14" spans="1:43" s="22" customFormat="1" ht="9" customHeight="1">
      <c r="A14" s="51"/>
      <c r="B14" s="48"/>
      <c r="C14" s="51"/>
      <c r="D14" s="48" t="s">
        <v>5</v>
      </c>
      <c r="E14" s="51"/>
      <c r="F14" s="50">
        <f t="shared" ref="F14:AB14" si="9">F13/F26</f>
        <v>0.43789489614467858</v>
      </c>
      <c r="G14" s="50">
        <f t="shared" si="9"/>
        <v>0.41463414634146339</v>
      </c>
      <c r="H14" s="50">
        <f t="shared" si="9"/>
        <v>0.4000314366551399</v>
      </c>
      <c r="I14" s="50">
        <f t="shared" si="9"/>
        <v>0.39593550158892071</v>
      </c>
      <c r="J14" s="50">
        <f t="shared" si="9"/>
        <v>0.38797900469631791</v>
      </c>
      <c r="K14" s="50">
        <f t="shared" si="9"/>
        <v>0.3697029702970297</v>
      </c>
      <c r="L14" s="50">
        <f t="shared" si="9"/>
        <v>0.36440644420694296</v>
      </c>
      <c r="M14" s="50">
        <f t="shared" si="9"/>
        <v>0.36520388658808539</v>
      </c>
      <c r="N14" s="50">
        <f t="shared" si="9"/>
        <v>0.35389032675509546</v>
      </c>
      <c r="O14" s="50">
        <f t="shared" si="9"/>
        <v>0.35029266096352996</v>
      </c>
      <c r="P14" s="50">
        <f t="shared" si="9"/>
        <v>0.34603799349371461</v>
      </c>
      <c r="Q14" s="50">
        <f t="shared" si="9"/>
        <v>0.34903876457611094</v>
      </c>
      <c r="R14" s="50">
        <f t="shared" si="9"/>
        <v>0.3416454954074653</v>
      </c>
      <c r="S14" s="50">
        <f t="shared" si="9"/>
        <v>0.33385675986212177</v>
      </c>
      <c r="T14" s="50">
        <f t="shared" si="9"/>
        <v>0.34982305829763455</v>
      </c>
      <c r="U14" s="50">
        <f t="shared" si="9"/>
        <v>0.35535348452718973</v>
      </c>
      <c r="V14" s="50">
        <f t="shared" si="9"/>
        <v>0.34446913757258585</v>
      </c>
      <c r="W14" s="50">
        <f t="shared" si="9"/>
        <v>0.31720233747260773</v>
      </c>
      <c r="X14" s="50">
        <f t="shared" si="9"/>
        <v>0.30985595147839273</v>
      </c>
      <c r="Y14" s="50">
        <f t="shared" si="9"/>
        <v>0.30053222485528924</v>
      </c>
      <c r="Z14" s="50">
        <f t="shared" si="9"/>
        <v>0.30425732464064098</v>
      </c>
      <c r="AA14" s="50">
        <f t="shared" si="9"/>
        <v>0.3265290519877676</v>
      </c>
      <c r="AB14" s="50">
        <f t="shared" si="9"/>
        <v>0.33024277628835269</v>
      </c>
      <c r="AC14" s="50">
        <f t="shared" ref="AC14:AK14" si="10">AC13/AC26</f>
        <v>0.32467346573626765</v>
      </c>
      <c r="AD14" s="50">
        <f t="shared" si="10"/>
        <v>0.3264765358064291</v>
      </c>
      <c r="AE14" s="50">
        <f t="shared" si="10"/>
        <v>0.33534835027523557</v>
      </c>
      <c r="AF14" s="50">
        <f t="shared" si="10"/>
        <v>0.3372577078183947</v>
      </c>
      <c r="AG14" s="69">
        <f t="shared" si="10"/>
        <v>0.34052495827643758</v>
      </c>
      <c r="AH14" s="69">
        <f t="shared" si="10"/>
        <v>0.35292580223609699</v>
      </c>
      <c r="AI14" s="69">
        <f>AI13/AI26</f>
        <v>0.35467883743069945</v>
      </c>
      <c r="AJ14" s="69">
        <f>AJ13/AJ26</f>
        <v>0.33127939922427307</v>
      </c>
      <c r="AK14" s="69">
        <f t="shared" si="10"/>
        <v>0.33920484538660295</v>
      </c>
    </row>
    <row r="15" spans="1:43" s="30" customFormat="1" ht="15.95" customHeight="1">
      <c r="A15" s="14" t="s">
        <v>2</v>
      </c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2"/>
      <c r="R15" s="32"/>
      <c r="S15" s="32"/>
      <c r="T15" s="32"/>
      <c r="U15" s="32"/>
      <c r="V15" s="31"/>
      <c r="W15" s="31"/>
      <c r="X15" s="31"/>
      <c r="Y15" s="31"/>
      <c r="Z15" s="31"/>
      <c r="AA15" s="31"/>
      <c r="AB15" s="31"/>
      <c r="AC15" s="31"/>
      <c r="AD15" s="31"/>
      <c r="AI15" s="67"/>
      <c r="AJ15" s="67"/>
      <c r="AK15" s="67"/>
    </row>
    <row r="16" spans="1:43" s="3" customFormat="1" ht="12.95" customHeight="1">
      <c r="A16" s="47"/>
      <c r="B16" s="48" t="s">
        <v>8</v>
      </c>
      <c r="C16" s="47"/>
      <c r="D16" s="47"/>
      <c r="E16" s="48"/>
      <c r="F16" s="49">
        <v>2270</v>
      </c>
      <c r="G16" s="49">
        <v>2267</v>
      </c>
      <c r="H16" s="49">
        <v>2070</v>
      </c>
      <c r="I16" s="49">
        <v>2007</v>
      </c>
      <c r="J16" s="49">
        <v>1928</v>
      </c>
      <c r="K16" s="49">
        <v>1871</v>
      </c>
      <c r="L16" s="49">
        <v>1855</v>
      </c>
      <c r="M16" s="49">
        <v>1781</v>
      </c>
      <c r="N16" s="49">
        <v>1798</v>
      </c>
      <c r="O16" s="49">
        <v>1707</v>
      </c>
      <c r="P16" s="49">
        <v>1575</v>
      </c>
      <c r="Q16" s="49">
        <v>1575</v>
      </c>
      <c r="R16" s="49">
        <f>960+555</f>
        <v>1515</v>
      </c>
      <c r="S16" s="49">
        <v>1464</v>
      </c>
      <c r="T16" s="49">
        <v>1492</v>
      </c>
      <c r="U16" s="49">
        <f>1000+565</f>
        <v>1565</v>
      </c>
      <c r="V16" s="49">
        <f>971+578</f>
        <v>1549</v>
      </c>
      <c r="W16" s="49">
        <f>869+536</f>
        <v>1405</v>
      </c>
      <c r="X16" s="49">
        <f>815+517</f>
        <v>1332</v>
      </c>
      <c r="Y16" s="49">
        <f>688+459</f>
        <v>1147</v>
      </c>
      <c r="Z16" s="49">
        <v>1029</v>
      </c>
      <c r="AA16" s="49">
        <v>961</v>
      </c>
      <c r="AB16" s="49">
        <f>582+347</f>
        <v>929</v>
      </c>
      <c r="AC16" s="49">
        <v>960</v>
      </c>
      <c r="AD16" s="49">
        <f>579+370</f>
        <v>949</v>
      </c>
      <c r="AE16" s="49">
        <v>916</v>
      </c>
      <c r="AF16" s="49">
        <v>869</v>
      </c>
      <c r="AG16" s="49">
        <f>612+351</f>
        <v>963</v>
      </c>
      <c r="AH16" s="49">
        <f>575+323</f>
        <v>898</v>
      </c>
      <c r="AI16" s="49">
        <f>518+295</f>
        <v>813</v>
      </c>
      <c r="AJ16" s="49">
        <v>852</v>
      </c>
      <c r="AK16" s="49">
        <v>834</v>
      </c>
    </row>
    <row r="17" spans="1:37" s="3" customFormat="1" ht="9" customHeight="1">
      <c r="A17" s="47"/>
      <c r="B17" s="47"/>
      <c r="C17" s="48" t="s">
        <v>5</v>
      </c>
      <c r="D17" s="48"/>
      <c r="E17" s="47"/>
      <c r="F17" s="53">
        <f t="shared" ref="F17:AB17" si="11">F16/F26</f>
        <v>8.5883999848662559E-2</v>
      </c>
      <c r="G17" s="53">
        <f t="shared" si="11"/>
        <v>8.8186097171976507E-2</v>
      </c>
      <c r="H17" s="53">
        <f t="shared" si="11"/>
        <v>8.1342345174473432E-2</v>
      </c>
      <c r="I17" s="53">
        <f t="shared" si="11"/>
        <v>7.8739848562124834E-2</v>
      </c>
      <c r="J17" s="53">
        <f t="shared" si="11"/>
        <v>7.6088243419235174E-2</v>
      </c>
      <c r="K17" s="53">
        <f t="shared" si="11"/>
        <v>7.4099009900990095E-2</v>
      </c>
      <c r="L17" s="53">
        <f t="shared" si="11"/>
        <v>7.3427542255472433E-2</v>
      </c>
      <c r="M17" s="53">
        <f t="shared" si="11"/>
        <v>7.0922268238292452E-2</v>
      </c>
      <c r="N17" s="53">
        <f t="shared" si="11"/>
        <v>7.2711096732449049E-2</v>
      </c>
      <c r="O17" s="53">
        <f t="shared" si="11"/>
        <v>6.9870246817567844E-2</v>
      </c>
      <c r="P17" s="53">
        <f t="shared" si="11"/>
        <v>6.3255552431824569E-2</v>
      </c>
      <c r="Q17" s="53">
        <f t="shared" si="11"/>
        <v>6.2046958714150648E-2</v>
      </c>
      <c r="R17" s="53">
        <f t="shared" si="11"/>
        <v>5.9214383427789723E-2</v>
      </c>
      <c r="S17" s="53">
        <f t="shared" si="11"/>
        <v>5.607047108387591E-2</v>
      </c>
      <c r="T17" s="53">
        <f t="shared" si="11"/>
        <v>5.5578319985099649E-2</v>
      </c>
      <c r="U17" s="53">
        <f t="shared" si="11"/>
        <v>5.624842755993243E-2</v>
      </c>
      <c r="V17" s="53">
        <f t="shared" si="11"/>
        <v>5.5523693454727935E-2</v>
      </c>
      <c r="W17" s="53">
        <f t="shared" si="11"/>
        <v>5.131482834185537E-2</v>
      </c>
      <c r="X17" s="53">
        <f t="shared" si="11"/>
        <v>5.0492797573919633E-2</v>
      </c>
      <c r="Y17" s="53">
        <f t="shared" si="11"/>
        <v>4.4559263431879104E-2</v>
      </c>
      <c r="Z17" s="53">
        <f t="shared" si="11"/>
        <v>4.0413164716047445E-2</v>
      </c>
      <c r="AA17" s="53">
        <f t="shared" si="11"/>
        <v>3.6735474006116209E-2</v>
      </c>
      <c r="AB17" s="53">
        <f t="shared" si="11"/>
        <v>3.4591897527554365E-2</v>
      </c>
      <c r="AC17" s="53">
        <f t="shared" ref="AC17:AK17" si="12">AC16/AC26</f>
        <v>3.4353193773483628E-2</v>
      </c>
      <c r="AD17" s="53">
        <f t="shared" si="12"/>
        <v>3.3086953489993721E-2</v>
      </c>
      <c r="AE17" s="53">
        <f t="shared" si="12"/>
        <v>3.0934450035459797E-2</v>
      </c>
      <c r="AF17" s="53">
        <f t="shared" si="12"/>
        <v>2.826200078053857E-2</v>
      </c>
      <c r="AG17" s="72">
        <f t="shared" si="12"/>
        <v>2.922166590805644E-2</v>
      </c>
      <c r="AH17" s="72">
        <f t="shared" si="12"/>
        <v>2.6078118193698274E-2</v>
      </c>
      <c r="AI17" s="72">
        <f>AI16/AI26</f>
        <v>2.2764182113456908E-2</v>
      </c>
      <c r="AJ17" s="72">
        <f>AJ16/AJ26</f>
        <v>2.343685528016945E-2</v>
      </c>
      <c r="AK17" s="72">
        <f t="shared" si="12"/>
        <v>2.317117217236685E-2</v>
      </c>
    </row>
    <row r="18" spans="1:37" s="3" customFormat="1" ht="12.95" customHeight="1">
      <c r="B18" s="27" t="s">
        <v>6</v>
      </c>
      <c r="D18" s="27"/>
      <c r="E18" s="27"/>
      <c r="F18" s="28">
        <f>8360+679</f>
        <v>9039</v>
      </c>
      <c r="G18" s="28">
        <f>8541+706</f>
        <v>9247</v>
      </c>
      <c r="H18" s="28">
        <f>8558+799</f>
        <v>9357</v>
      </c>
      <c r="I18" s="28">
        <f>8405+803</f>
        <v>9208</v>
      </c>
      <c r="J18" s="28">
        <f>8287+795</f>
        <v>9082</v>
      </c>
      <c r="K18" s="28">
        <f>8431+732</f>
        <v>9163</v>
      </c>
      <c r="L18" s="28">
        <f>8603+721</f>
        <v>9324</v>
      </c>
      <c r="M18" s="28">
        <f>8564+539</f>
        <v>9103</v>
      </c>
      <c r="N18" s="28">
        <f>8457+492</f>
        <v>8949</v>
      </c>
      <c r="O18" s="28">
        <f>8786+990</f>
        <v>9776</v>
      </c>
      <c r="P18" s="28">
        <f>8896+1156</f>
        <v>10052</v>
      </c>
      <c r="Q18" s="28">
        <f>9270+1251</f>
        <v>10521</v>
      </c>
      <c r="R18" s="28">
        <f>9387+1339</f>
        <v>10726</v>
      </c>
      <c r="S18" s="28">
        <f>10025+1323</f>
        <v>11348</v>
      </c>
      <c r="T18" s="28">
        <f>10091+1147</f>
        <v>11238</v>
      </c>
      <c r="U18" s="28">
        <v>11669</v>
      </c>
      <c r="V18" s="28">
        <v>12199</v>
      </c>
      <c r="W18" s="28">
        <v>12675</v>
      </c>
      <c r="X18" s="28">
        <v>12350</v>
      </c>
      <c r="Y18" s="28">
        <v>12337</v>
      </c>
      <c r="Z18" s="28">
        <v>12076</v>
      </c>
      <c r="AA18" s="28">
        <v>11797</v>
      </c>
      <c r="AB18" s="28">
        <v>12184</v>
      </c>
      <c r="AC18" s="28">
        <v>12804</v>
      </c>
      <c r="AD18" s="28">
        <v>13140</v>
      </c>
      <c r="AE18" s="28">
        <v>13579</v>
      </c>
      <c r="AF18" s="28">
        <v>14190</v>
      </c>
      <c r="AG18" s="28">
        <v>15054</v>
      </c>
      <c r="AH18" s="28">
        <v>15621</v>
      </c>
      <c r="AI18" s="66">
        <v>16459</v>
      </c>
      <c r="AJ18" s="66">
        <v>17702</v>
      </c>
      <c r="AK18" s="66">
        <v>16627</v>
      </c>
    </row>
    <row r="19" spans="1:37" s="3" customFormat="1" ht="9" customHeight="1">
      <c r="C19" s="27" t="s">
        <v>5</v>
      </c>
      <c r="F19" s="26">
        <f t="shared" ref="F19:M19" si="13">F18/F26</f>
        <v>0.34198479058681092</v>
      </c>
      <c r="G19" s="26">
        <f t="shared" si="13"/>
        <v>0.35970747267281283</v>
      </c>
      <c r="H19" s="26">
        <f t="shared" si="13"/>
        <v>0.36769097767997483</v>
      </c>
      <c r="I19" s="26">
        <f t="shared" si="13"/>
        <v>0.36125387422025185</v>
      </c>
      <c r="J19" s="26">
        <f t="shared" si="13"/>
        <v>0.35841982714392834</v>
      </c>
      <c r="K19" s="26">
        <f t="shared" si="13"/>
        <v>0.36289108910891088</v>
      </c>
      <c r="L19" s="26">
        <f t="shared" si="13"/>
        <v>0.36907730673316708</v>
      </c>
      <c r="M19" s="26">
        <f t="shared" si="13"/>
        <v>0.36249601784007646</v>
      </c>
      <c r="N19" s="26">
        <f t="shared" ref="N19:AB19" si="14">N18/N26</f>
        <v>0.36189744419281789</v>
      </c>
      <c r="O19" s="26">
        <f t="shared" si="14"/>
        <v>0.40014735377184724</v>
      </c>
      <c r="P19" s="26">
        <f t="shared" si="14"/>
        <v>0.40371099240933372</v>
      </c>
      <c r="Q19" s="26">
        <f t="shared" si="14"/>
        <v>0.41447368421052633</v>
      </c>
      <c r="R19" s="26">
        <f t="shared" si="14"/>
        <v>0.4192300175884307</v>
      </c>
      <c r="S19" s="26">
        <f t="shared" si="14"/>
        <v>0.43462274990425126</v>
      </c>
      <c r="T19" s="26">
        <f t="shared" si="14"/>
        <v>0.41862544235425592</v>
      </c>
      <c r="U19" s="26">
        <f t="shared" si="14"/>
        <v>0.41940121482226933</v>
      </c>
      <c r="V19" s="26">
        <f t="shared" si="14"/>
        <v>0.4372714889956269</v>
      </c>
      <c r="W19" s="26">
        <f t="shared" si="14"/>
        <v>0.46292914536157781</v>
      </c>
      <c r="X19" s="26">
        <f t="shared" si="14"/>
        <v>0.4681576952236543</v>
      </c>
      <c r="Y19" s="26">
        <f t="shared" si="14"/>
        <v>0.47927430946738664</v>
      </c>
      <c r="Z19" s="26">
        <f t="shared" si="14"/>
        <v>0.47427539077841491</v>
      </c>
      <c r="AA19" s="26">
        <f t="shared" si="14"/>
        <v>0.45095565749235472</v>
      </c>
      <c r="AB19" s="26">
        <f t="shared" si="14"/>
        <v>0.45367887995233841</v>
      </c>
      <c r="AC19" s="26">
        <f t="shared" ref="AC19:AH19" si="15">AC18/AC26</f>
        <v>0.45818572195383789</v>
      </c>
      <c r="AD19" s="26">
        <f t="shared" si="15"/>
        <v>0.45812704832299</v>
      </c>
      <c r="AE19" s="26">
        <f t="shared" si="15"/>
        <v>0.45857958191212728</v>
      </c>
      <c r="AF19" s="26">
        <f t="shared" si="15"/>
        <v>0.46149343046702224</v>
      </c>
      <c r="AG19" s="70">
        <f t="shared" si="15"/>
        <v>0.45680473372781066</v>
      </c>
      <c r="AH19" s="70">
        <f t="shared" si="15"/>
        <v>0.45363728764338607</v>
      </c>
      <c r="AI19" s="71">
        <f>AI18/AI26</f>
        <v>0.46085568684549477</v>
      </c>
      <c r="AJ19" s="71">
        <f>AJ18/AJ26</f>
        <v>0.48694743212389624</v>
      </c>
      <c r="AK19" s="71">
        <f>AK18/AK26</f>
        <v>0.46195093490400913</v>
      </c>
    </row>
    <row r="20" spans="1:37" s="19" customFormat="1" ht="12.95" customHeight="1">
      <c r="A20" s="54"/>
      <c r="B20" s="54"/>
      <c r="C20" s="76" t="s">
        <v>10</v>
      </c>
      <c r="D20" s="54"/>
      <c r="E20" s="54"/>
      <c r="F20" s="49">
        <f>F16+F18</f>
        <v>11309</v>
      </c>
      <c r="G20" s="49">
        <f t="shared" ref="G20:V20" si="16">G16+G18</f>
        <v>11514</v>
      </c>
      <c r="H20" s="49">
        <f t="shared" si="16"/>
        <v>11427</v>
      </c>
      <c r="I20" s="49">
        <f t="shared" si="16"/>
        <v>11215</v>
      </c>
      <c r="J20" s="49">
        <f t="shared" si="16"/>
        <v>11010</v>
      </c>
      <c r="K20" s="49">
        <f t="shared" si="16"/>
        <v>11034</v>
      </c>
      <c r="L20" s="49">
        <f t="shared" si="16"/>
        <v>11179</v>
      </c>
      <c r="M20" s="49">
        <f t="shared" si="16"/>
        <v>10884</v>
      </c>
      <c r="N20" s="49">
        <f t="shared" si="16"/>
        <v>10747</v>
      </c>
      <c r="O20" s="49">
        <f t="shared" si="16"/>
        <v>11483</v>
      </c>
      <c r="P20" s="49">
        <f t="shared" si="16"/>
        <v>11627</v>
      </c>
      <c r="Q20" s="49">
        <f t="shared" si="16"/>
        <v>12096</v>
      </c>
      <c r="R20" s="49">
        <f t="shared" si="16"/>
        <v>12241</v>
      </c>
      <c r="S20" s="49">
        <f t="shared" si="16"/>
        <v>12812</v>
      </c>
      <c r="T20" s="49">
        <f t="shared" si="16"/>
        <v>12730</v>
      </c>
      <c r="U20" s="49">
        <f t="shared" si="16"/>
        <v>13234</v>
      </c>
      <c r="V20" s="49">
        <f t="shared" si="16"/>
        <v>13748</v>
      </c>
      <c r="W20" s="49">
        <f t="shared" ref="W20:AB20" si="17">W16+W18</f>
        <v>14080</v>
      </c>
      <c r="X20" s="49">
        <f t="shared" si="17"/>
        <v>13682</v>
      </c>
      <c r="Y20" s="49">
        <f t="shared" si="17"/>
        <v>13484</v>
      </c>
      <c r="Z20" s="49">
        <f t="shared" si="17"/>
        <v>13105</v>
      </c>
      <c r="AA20" s="49">
        <f t="shared" si="17"/>
        <v>12758</v>
      </c>
      <c r="AB20" s="49">
        <f t="shared" si="17"/>
        <v>13113</v>
      </c>
      <c r="AC20" s="49">
        <f t="shared" ref="AC20:AH20" si="18">AC16+AC18</f>
        <v>13764</v>
      </c>
      <c r="AD20" s="49">
        <f t="shared" si="18"/>
        <v>14089</v>
      </c>
      <c r="AE20" s="49">
        <f t="shared" si="18"/>
        <v>14495</v>
      </c>
      <c r="AF20" s="49">
        <f t="shared" si="18"/>
        <v>15059</v>
      </c>
      <c r="AG20" s="77">
        <f t="shared" si="18"/>
        <v>16017</v>
      </c>
      <c r="AH20" s="77">
        <f t="shared" si="18"/>
        <v>16519</v>
      </c>
      <c r="AI20" s="77">
        <v>17272</v>
      </c>
      <c r="AJ20" s="77">
        <v>18554</v>
      </c>
      <c r="AK20" s="77">
        <v>17461</v>
      </c>
    </row>
    <row r="21" spans="1:37" s="20" customFormat="1" ht="9" customHeight="1">
      <c r="A21" s="55"/>
      <c r="B21" s="55"/>
      <c r="C21" s="48"/>
      <c r="D21" s="48" t="s">
        <v>5</v>
      </c>
      <c r="E21" s="55"/>
      <c r="F21" s="53">
        <f t="shared" ref="F21:AB21" si="19">F20/F26</f>
        <v>0.42786879043547349</v>
      </c>
      <c r="G21" s="53">
        <f t="shared" si="19"/>
        <v>0.44789356984478934</v>
      </c>
      <c r="H21" s="53">
        <f t="shared" si="19"/>
        <v>0.4490333228544483</v>
      </c>
      <c r="I21" s="53">
        <f t="shared" si="19"/>
        <v>0.43999372278237669</v>
      </c>
      <c r="J21" s="53">
        <f t="shared" si="19"/>
        <v>0.43450807056316348</v>
      </c>
      <c r="K21" s="53">
        <f t="shared" si="19"/>
        <v>0.43699009900990099</v>
      </c>
      <c r="L21" s="53">
        <f t="shared" si="19"/>
        <v>0.44250484898863951</v>
      </c>
      <c r="M21" s="53">
        <f t="shared" si="19"/>
        <v>0.43341828607836891</v>
      </c>
      <c r="N21" s="53">
        <f t="shared" si="19"/>
        <v>0.43460854092526691</v>
      </c>
      <c r="O21" s="53">
        <f t="shared" si="19"/>
        <v>0.47001760058941511</v>
      </c>
      <c r="P21" s="53">
        <f t="shared" si="19"/>
        <v>0.46696654484115829</v>
      </c>
      <c r="Q21" s="53">
        <f t="shared" si="19"/>
        <v>0.47652064292467694</v>
      </c>
      <c r="R21" s="53">
        <f t="shared" si="19"/>
        <v>0.47844440101622043</v>
      </c>
      <c r="S21" s="53">
        <f t="shared" si="19"/>
        <v>0.49069322098812718</v>
      </c>
      <c r="T21" s="53">
        <f t="shared" si="19"/>
        <v>0.47420376233935557</v>
      </c>
      <c r="U21" s="53">
        <f t="shared" si="19"/>
        <v>0.47564964238220175</v>
      </c>
      <c r="V21" s="53">
        <f t="shared" si="19"/>
        <v>0.49279518245035486</v>
      </c>
      <c r="W21" s="53">
        <f t="shared" si="19"/>
        <v>0.51424397370343311</v>
      </c>
      <c r="X21" s="53">
        <f t="shared" si="19"/>
        <v>0.51865049279757391</v>
      </c>
      <c r="Y21" s="53">
        <f t="shared" si="19"/>
        <v>0.5238335728992658</v>
      </c>
      <c r="Z21" s="53">
        <f t="shared" si="19"/>
        <v>0.51468855549446235</v>
      </c>
      <c r="AA21" s="53">
        <f t="shared" si="19"/>
        <v>0.48769113149847093</v>
      </c>
      <c r="AB21" s="53">
        <f t="shared" si="19"/>
        <v>0.48827077747989278</v>
      </c>
      <c r="AC21" s="53">
        <f t="shared" ref="AC21:AK21" si="20">AC20/AC26</f>
        <v>0.4925389157273215</v>
      </c>
      <c r="AD21" s="53">
        <f t="shared" si="20"/>
        <v>0.49121400181298375</v>
      </c>
      <c r="AE21" s="53">
        <f t="shared" si="20"/>
        <v>0.48951403194758702</v>
      </c>
      <c r="AF21" s="53">
        <f t="shared" si="20"/>
        <v>0.48975543124756082</v>
      </c>
      <c r="AG21" s="72">
        <f t="shared" si="20"/>
        <v>0.48602639963586708</v>
      </c>
      <c r="AH21" s="72">
        <f t="shared" si="20"/>
        <v>0.47971540583708439</v>
      </c>
      <c r="AI21" s="72">
        <f>AI20/AI26</f>
        <v>0.48361986895895165</v>
      </c>
      <c r="AJ21" s="72">
        <f>AJ20/AJ26</f>
        <v>0.51038428740406572</v>
      </c>
      <c r="AK21" s="72">
        <f t="shared" si="20"/>
        <v>0.48512210707637599</v>
      </c>
    </row>
    <row r="22" spans="1:37" s="19" customFormat="1" ht="15.95" customHeight="1">
      <c r="A22" s="14" t="s">
        <v>3</v>
      </c>
      <c r="B22" s="14"/>
      <c r="C22" s="14"/>
      <c r="D22" s="14"/>
      <c r="E22" s="14"/>
      <c r="F22" s="28">
        <v>1885</v>
      </c>
      <c r="G22" s="28">
        <v>2021</v>
      </c>
      <c r="H22" s="28">
        <v>1992</v>
      </c>
      <c r="I22" s="28">
        <v>2379</v>
      </c>
      <c r="J22" s="28">
        <v>2662</v>
      </c>
      <c r="K22" s="28">
        <v>2755</v>
      </c>
      <c r="L22" s="28">
        <v>2889</v>
      </c>
      <c r="M22" s="28">
        <v>3086</v>
      </c>
      <c r="N22" s="28">
        <v>3135</v>
      </c>
      <c r="O22" s="28">
        <v>3325</v>
      </c>
      <c r="P22" s="28">
        <v>3439</v>
      </c>
      <c r="Q22" s="28">
        <v>3405</v>
      </c>
      <c r="R22" s="28">
        <v>3396</v>
      </c>
      <c r="S22" s="28">
        <v>3424</v>
      </c>
      <c r="T22" s="28">
        <v>3691</v>
      </c>
      <c r="U22" s="28">
        <v>4523</v>
      </c>
      <c r="V22" s="28">
        <v>4336</v>
      </c>
      <c r="W22" s="28">
        <v>4406</v>
      </c>
      <c r="X22" s="28">
        <v>4288</v>
      </c>
      <c r="Y22" s="28">
        <v>4257</v>
      </c>
      <c r="Z22" s="28">
        <v>4359</v>
      </c>
      <c r="AA22" s="28">
        <v>4625</v>
      </c>
      <c r="AB22" s="28">
        <v>4640</v>
      </c>
      <c r="AC22" s="28">
        <v>4857</v>
      </c>
      <c r="AD22" s="28">
        <v>4961</v>
      </c>
      <c r="AE22" s="28">
        <v>5186</v>
      </c>
      <c r="AF22" s="28">
        <v>5319</v>
      </c>
      <c r="AG22" s="28">
        <v>5716</v>
      </c>
      <c r="AH22" s="28">
        <v>5763</v>
      </c>
      <c r="AI22" s="66">
        <v>5775</v>
      </c>
      <c r="AJ22" s="66">
        <v>5756</v>
      </c>
      <c r="AK22" s="66">
        <v>5489</v>
      </c>
    </row>
    <row r="23" spans="1:37" s="20" customFormat="1" ht="9" customHeight="1">
      <c r="A23" s="26"/>
      <c r="B23" s="27" t="s">
        <v>5</v>
      </c>
      <c r="C23" s="27"/>
      <c r="D23" s="27"/>
      <c r="E23" s="27"/>
      <c r="F23" s="29">
        <f t="shared" ref="F23:M23" si="21">F22/F26</f>
        <v>7.1317770799440058E-2</v>
      </c>
      <c r="G23" s="29">
        <f t="shared" si="21"/>
        <v>7.8616719181545877E-2</v>
      </c>
      <c r="H23" s="29">
        <f t="shared" si="21"/>
        <v>7.8277271298333853E-2</v>
      </c>
      <c r="I23" s="29">
        <f t="shared" si="21"/>
        <v>9.3334379536270551E-2</v>
      </c>
      <c r="J23" s="29">
        <f t="shared" si="21"/>
        <v>0.10505544812344607</v>
      </c>
      <c r="K23" s="29">
        <f t="shared" si="21"/>
        <v>0.10910891089108911</v>
      </c>
      <c r="L23" s="29">
        <f t="shared" si="21"/>
        <v>0.11435696473102958</v>
      </c>
      <c r="M23" s="29">
        <f t="shared" si="21"/>
        <v>0.12288945524052246</v>
      </c>
      <c r="N23" s="29">
        <f t="shared" ref="N23:AB23" si="22">N22/N26</f>
        <v>0.12677935943060498</v>
      </c>
      <c r="O23" s="29">
        <f t="shared" si="22"/>
        <v>0.1360975809422455</v>
      </c>
      <c r="P23" s="29">
        <f t="shared" si="22"/>
        <v>0.13811799670669506</v>
      </c>
      <c r="Q23" s="29">
        <f t="shared" si="22"/>
        <v>0.13413961550583045</v>
      </c>
      <c r="R23" s="29">
        <f t="shared" si="22"/>
        <v>0.13273402384209498</v>
      </c>
      <c r="S23" s="29">
        <f t="shared" si="22"/>
        <v>0.13113749521256224</v>
      </c>
      <c r="T23" s="29">
        <f t="shared" si="22"/>
        <v>0.13749301545911716</v>
      </c>
      <c r="U23" s="29">
        <f t="shared" si="22"/>
        <v>0.16256334687129353</v>
      </c>
      <c r="V23" s="29">
        <f t="shared" si="22"/>
        <v>0.15542332783712093</v>
      </c>
      <c r="W23" s="29">
        <f t="shared" si="22"/>
        <v>0.16092037983929877</v>
      </c>
      <c r="X23" s="29">
        <f t="shared" si="22"/>
        <v>0.16254738438210767</v>
      </c>
      <c r="Y23" s="29">
        <f t="shared" si="22"/>
        <v>0.16537819043549201</v>
      </c>
      <c r="Z23" s="29">
        <f t="shared" si="22"/>
        <v>0.17119629251433507</v>
      </c>
      <c r="AA23" s="29">
        <f t="shared" si="22"/>
        <v>0.1767966360856269</v>
      </c>
      <c r="AB23" s="29">
        <f t="shared" si="22"/>
        <v>0.17277330950253203</v>
      </c>
      <c r="AC23" s="29">
        <f t="shared" ref="AC23:AK23" si="23">AC22/AC26</f>
        <v>0.17380568974771873</v>
      </c>
      <c r="AD23" s="29">
        <f t="shared" si="23"/>
        <v>0.17296562303883969</v>
      </c>
      <c r="AE23" s="29">
        <f t="shared" si="23"/>
        <v>0.1751376177771774</v>
      </c>
      <c r="AF23" s="29">
        <f t="shared" si="23"/>
        <v>0.1729868609340445</v>
      </c>
      <c r="AG23" s="73">
        <f t="shared" si="23"/>
        <v>0.17344864208769534</v>
      </c>
      <c r="AH23" s="73">
        <f t="shared" si="23"/>
        <v>0.16735879192681866</v>
      </c>
      <c r="AI23" s="74">
        <f>AI22/AI26</f>
        <v>0.16170129361034888</v>
      </c>
      <c r="AJ23" s="74">
        <f>AJ22/AJ26</f>
        <v>0.15833631337166121</v>
      </c>
      <c r="AK23" s="74">
        <f t="shared" si="23"/>
        <v>0.15250187536465423</v>
      </c>
    </row>
    <row r="24" spans="1:37" s="19" customFormat="1" ht="16.5" hidden="1" customHeight="1">
      <c r="A24" s="56" t="s">
        <v>11</v>
      </c>
      <c r="B24" s="56"/>
      <c r="C24" s="56"/>
      <c r="D24" s="56"/>
      <c r="E24" s="56"/>
      <c r="F24" s="49">
        <v>1663</v>
      </c>
      <c r="G24" s="49">
        <v>1513</v>
      </c>
      <c r="H24" s="49">
        <v>1849</v>
      </c>
      <c r="I24" s="49">
        <v>1803</v>
      </c>
      <c r="J24" s="49">
        <v>1836</v>
      </c>
      <c r="K24" s="49">
        <v>2126</v>
      </c>
      <c r="L24" s="49">
        <v>1989</v>
      </c>
      <c r="M24" s="49">
        <v>1971</v>
      </c>
      <c r="N24" s="49">
        <v>2095</v>
      </c>
      <c r="O24" s="49">
        <v>1065</v>
      </c>
      <c r="P24" s="49">
        <v>1217</v>
      </c>
      <c r="Q24" s="49">
        <v>1023</v>
      </c>
      <c r="R24" s="49">
        <v>1207</v>
      </c>
      <c r="S24" s="49">
        <v>1157</v>
      </c>
      <c r="T24" s="49">
        <v>1033</v>
      </c>
      <c r="U24" s="49">
        <v>179</v>
      </c>
      <c r="V24" s="49">
        <v>204</v>
      </c>
      <c r="W24" s="49">
        <v>209</v>
      </c>
      <c r="X24" s="49">
        <v>236</v>
      </c>
      <c r="Y24" s="49">
        <v>264</v>
      </c>
      <c r="Z24" s="49">
        <v>251</v>
      </c>
      <c r="AA24" s="49">
        <v>235</v>
      </c>
      <c r="AB24" s="49">
        <v>234</v>
      </c>
      <c r="AC24" s="49">
        <v>251</v>
      </c>
      <c r="AD24" s="49">
        <v>268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</row>
    <row r="25" spans="1:37" s="34" customFormat="1" ht="9" hidden="1" customHeight="1">
      <c r="A25" s="57"/>
      <c r="B25" s="58" t="s">
        <v>5</v>
      </c>
      <c r="C25" s="58"/>
      <c r="D25" s="58"/>
      <c r="E25" s="58"/>
      <c r="F25" s="57">
        <f t="shared" ref="F25:M25" si="24">F24/F26</f>
        <v>6.2918542620407858E-2</v>
      </c>
      <c r="G25" s="57">
        <f t="shared" si="24"/>
        <v>5.8855564632201346E-2</v>
      </c>
      <c r="H25" s="57">
        <f t="shared" si="24"/>
        <v>7.2657969192077967E-2</v>
      </c>
      <c r="I25" s="57">
        <f t="shared" si="24"/>
        <v>7.0736396092432027E-2</v>
      </c>
      <c r="J25" s="57">
        <f t="shared" si="24"/>
        <v>7.2457476617072497E-2</v>
      </c>
      <c r="K25" s="57">
        <f t="shared" si="24"/>
        <v>8.4198019801980203E-2</v>
      </c>
      <c r="L25" s="57">
        <f t="shared" si="24"/>
        <v>7.8731742073387956E-2</v>
      </c>
      <c r="M25" s="57">
        <f t="shared" si="24"/>
        <v>7.8488372093023256E-2</v>
      </c>
      <c r="N25" s="57">
        <f t="shared" ref="N25:AB25" si="25">N24/N26</f>
        <v>8.4721772889032682E-2</v>
      </c>
      <c r="O25" s="57">
        <f t="shared" si="25"/>
        <v>4.3592157504809464E-2</v>
      </c>
      <c r="P25" s="57">
        <f t="shared" si="25"/>
        <v>4.8877464958432065E-2</v>
      </c>
      <c r="Q25" s="57">
        <f t="shared" si="25"/>
        <v>4.0300976993381657E-2</v>
      </c>
      <c r="R25" s="57">
        <f t="shared" si="25"/>
        <v>4.7176079734219271E-2</v>
      </c>
      <c r="S25" s="57">
        <f t="shared" si="25"/>
        <v>4.4312523937188819E-2</v>
      </c>
      <c r="T25" s="57">
        <f t="shared" si="25"/>
        <v>3.8480163903892715E-2</v>
      </c>
      <c r="U25" s="57">
        <f t="shared" si="25"/>
        <v>6.4335262193149553E-3</v>
      </c>
      <c r="V25" s="57">
        <f t="shared" si="25"/>
        <v>7.3123521399383468E-3</v>
      </c>
      <c r="W25" s="57">
        <f t="shared" si="25"/>
        <v>7.633308984660336E-3</v>
      </c>
      <c r="X25" s="57">
        <f t="shared" si="25"/>
        <v>8.9461713419257006E-3</v>
      </c>
      <c r="Y25" s="57">
        <f t="shared" si="25"/>
        <v>1.0256011809952992E-2</v>
      </c>
      <c r="Z25" s="57">
        <f t="shared" si="25"/>
        <v>9.857827350561621E-3</v>
      </c>
      <c r="AA25" s="57">
        <f t="shared" si="25"/>
        <v>8.9831804281345559E-3</v>
      </c>
      <c r="AB25" s="57">
        <f t="shared" si="25"/>
        <v>8.7131367292225207E-3</v>
      </c>
      <c r="AC25" s="57">
        <f t="shared" ref="AC25:AK25" si="26">AC24/AC26</f>
        <v>8.9819287886920736E-3</v>
      </c>
      <c r="AD25" s="57">
        <f t="shared" si="26"/>
        <v>9.3438393417474373E-3</v>
      </c>
      <c r="AE25" s="57">
        <f t="shared" si="26"/>
        <v>0</v>
      </c>
      <c r="AF25" s="57">
        <f t="shared" si="26"/>
        <v>0</v>
      </c>
      <c r="AG25" s="75">
        <f t="shared" si="26"/>
        <v>0</v>
      </c>
      <c r="AH25" s="75">
        <f>AH24/AH26</f>
        <v>0</v>
      </c>
      <c r="AI25" s="75">
        <f>AI24/AI26</f>
        <v>0</v>
      </c>
      <c r="AJ25" s="75">
        <f>AJ24/AJ26</f>
        <v>0</v>
      </c>
      <c r="AK25" s="75">
        <f t="shared" si="26"/>
        <v>0</v>
      </c>
    </row>
    <row r="26" spans="1:37" s="19" customFormat="1" ht="12.95" customHeight="1">
      <c r="A26" s="78" t="s">
        <v>16</v>
      </c>
      <c r="B26" s="78"/>
      <c r="C26" s="78"/>
      <c r="D26" s="78"/>
      <c r="E26" s="78"/>
      <c r="F26" s="79">
        <f>F13+F20+F22+F24</f>
        <v>26431</v>
      </c>
      <c r="G26" s="79">
        <f t="shared" ref="G26:V26" si="27">G13+G20+G22+G24</f>
        <v>25707</v>
      </c>
      <c r="H26" s="79">
        <f t="shared" si="27"/>
        <v>25448</v>
      </c>
      <c r="I26" s="79">
        <f t="shared" si="27"/>
        <v>25489</v>
      </c>
      <c r="J26" s="79">
        <f t="shared" si="27"/>
        <v>25339</v>
      </c>
      <c r="K26" s="79">
        <f t="shared" si="27"/>
        <v>25250</v>
      </c>
      <c r="L26" s="79">
        <f t="shared" si="27"/>
        <v>25263</v>
      </c>
      <c r="M26" s="79">
        <f t="shared" si="27"/>
        <v>25112</v>
      </c>
      <c r="N26" s="79">
        <f t="shared" si="27"/>
        <v>24728</v>
      </c>
      <c r="O26" s="79">
        <f t="shared" si="27"/>
        <v>24431</v>
      </c>
      <c r="P26" s="79">
        <f t="shared" si="27"/>
        <v>24899</v>
      </c>
      <c r="Q26" s="79">
        <f t="shared" si="27"/>
        <v>25384</v>
      </c>
      <c r="R26" s="79">
        <f t="shared" si="27"/>
        <v>25585</v>
      </c>
      <c r="S26" s="79">
        <f t="shared" si="27"/>
        <v>26110</v>
      </c>
      <c r="T26" s="79">
        <f t="shared" si="27"/>
        <v>26845</v>
      </c>
      <c r="U26" s="79">
        <f t="shared" si="27"/>
        <v>27823</v>
      </c>
      <c r="V26" s="79">
        <f t="shared" si="27"/>
        <v>27898</v>
      </c>
      <c r="W26" s="79">
        <f t="shared" ref="W26:AB26" si="28">W13+W20+W22+W24</f>
        <v>27380</v>
      </c>
      <c r="X26" s="79">
        <f t="shared" si="28"/>
        <v>26380</v>
      </c>
      <c r="Y26" s="79">
        <f t="shared" si="28"/>
        <v>25741</v>
      </c>
      <c r="Z26" s="79">
        <f t="shared" si="28"/>
        <v>25462</v>
      </c>
      <c r="AA26" s="79">
        <f t="shared" si="28"/>
        <v>26160</v>
      </c>
      <c r="AB26" s="79">
        <f t="shared" si="28"/>
        <v>26856</v>
      </c>
      <c r="AC26" s="79">
        <f t="shared" ref="AC26:AH26" si="29">AC13+AC20+AC22+AC24</f>
        <v>27945</v>
      </c>
      <c r="AD26" s="79">
        <f t="shared" si="29"/>
        <v>28682</v>
      </c>
      <c r="AE26" s="79">
        <f t="shared" si="29"/>
        <v>29611</v>
      </c>
      <c r="AF26" s="79">
        <f t="shared" si="29"/>
        <v>30748</v>
      </c>
      <c r="AG26" s="79">
        <f t="shared" si="29"/>
        <v>32955</v>
      </c>
      <c r="AH26" s="79">
        <f t="shared" si="29"/>
        <v>34435</v>
      </c>
      <c r="AI26" s="80">
        <f>AI13+AI20+AI22+AI24</f>
        <v>35714</v>
      </c>
      <c r="AJ26" s="80">
        <f>AJ13+AJ20+AJ22+AJ24</f>
        <v>36353</v>
      </c>
      <c r="AK26" s="80">
        <f>35993</f>
        <v>35993</v>
      </c>
    </row>
    <row r="27" spans="1:37" s="19" customFormat="1" ht="12.95" customHeight="1">
      <c r="A27" s="14"/>
      <c r="B27" s="14"/>
      <c r="C27" s="14"/>
      <c r="D27" s="14"/>
      <c r="E27" s="1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68"/>
    </row>
    <row r="28" spans="1:37" s="19" customFormat="1" ht="9" customHeight="1">
      <c r="A28" s="14"/>
      <c r="B28" s="14"/>
      <c r="C28" s="14"/>
      <c r="D28" s="14"/>
      <c r="E28" s="1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37" s="19" customFormat="1" ht="15" customHeight="1">
      <c r="A29" s="86" t="s">
        <v>18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</row>
    <row r="30" spans="1:37" s="19" customFormat="1" ht="15" customHeight="1">
      <c r="A30" s="88" t="s">
        <v>17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</row>
    <row r="31" spans="1:37" s="19" customFormat="1" ht="9" customHeight="1">
      <c r="A31" s="21"/>
      <c r="B31" s="35"/>
      <c r="C31" s="35"/>
      <c r="D31" s="35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  <c r="Y31" s="37"/>
    </row>
    <row r="32" spans="1:37" s="19" customFormat="1" ht="9" customHeight="1">
      <c r="A32" s="21"/>
      <c r="B32" s="35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7"/>
    </row>
    <row r="33" spans="1:43" s="9" customFormat="1" ht="15" customHeight="1">
      <c r="A33" s="81" t="s">
        <v>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</row>
    <row r="34" spans="1:43" s="8" customFormat="1" ht="12.75" customHeight="1">
      <c r="A34" s="82" t="s">
        <v>19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</row>
    <row r="35" spans="1:43" s="6" customFormat="1" ht="12.75" customHeight="1"/>
    <row r="36" spans="1:43" s="7" customFormat="1" ht="12.75" customHeight="1"/>
    <row r="37" spans="1:43" s="7" customFormat="1" ht="12.75" customHeight="1"/>
    <row r="38" spans="1:43" s="11" customFormat="1" ht="12.75" customHeight="1"/>
    <row r="39" spans="1:43" s="7" customFormat="1" ht="12.75" customHeight="1"/>
    <row r="40" spans="1:43" s="10" customFormat="1" ht="12.75" customHeight="1"/>
    <row r="41" spans="1:43" s="5" customFormat="1" ht="12.75" customHeight="1"/>
    <row r="42" spans="1:43" s="5" customFormat="1" ht="12.75" customHeight="1"/>
    <row r="43" spans="1:43" s="5" customFormat="1" ht="12.75" customHeight="1"/>
    <row r="44" spans="1:43" s="5" customFormat="1" ht="12.75" customHeight="1"/>
    <row r="45" spans="1:43" s="5" customFormat="1" ht="12.75" customHeight="1"/>
    <row r="46" spans="1:43" s="5" customFormat="1" ht="12.75" customHeight="1"/>
    <row r="47" spans="1:43" s="5" customFormat="1" ht="12.75" customHeight="1"/>
    <row r="48" spans="1:43" s="5" customFormat="1" ht="12.75" customHeight="1"/>
    <row r="49" s="5" customFormat="1" ht="12.75" customHeight="1"/>
    <row r="50" s="5" customFormat="1" ht="12.75" customHeight="1"/>
    <row r="51" s="5" customFormat="1" ht="12.75" customHeight="1"/>
    <row r="52" s="5" customFormat="1" ht="12.75" customHeight="1"/>
    <row r="53" s="6" customFormat="1" ht="12.75" customHeight="1"/>
    <row r="54" s="7" customFormat="1" ht="12.75" customHeight="1"/>
    <row r="55" s="7" customFormat="1" ht="12.75" customHeight="1"/>
    <row r="56" s="7" customFormat="1" ht="12.75" customHeight="1"/>
    <row r="57" s="7" customFormat="1" ht="12.75" customHeight="1"/>
    <row r="58" s="7" customFormat="1" ht="12.75" customHeight="1"/>
    <row r="59" s="5" customFormat="1" ht="12.75" customHeight="1"/>
    <row r="60" s="5" customFormat="1" ht="12.75" customHeight="1"/>
    <row r="61" s="5" customFormat="1" ht="12.75" customHeight="1"/>
    <row r="62" s="6" customFormat="1" ht="12.75" customHeight="1"/>
    <row r="63" s="7" customFormat="1" ht="12.75" customHeight="1"/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5" customFormat="1" ht="12.75" customHeight="1"/>
    <row r="69" s="5" customFormat="1" ht="12.75" customHeight="1"/>
    <row r="70" s="5" customFormat="1" ht="12.75" customHeight="1"/>
    <row r="71" s="6" customFormat="1" ht="12.75" customHeight="1"/>
    <row r="72" s="7" customFormat="1" ht="12.75" customHeight="1"/>
    <row r="73" s="7" customFormat="1" ht="12.75" customHeight="1"/>
    <row r="74" s="7" customFormat="1" ht="12.75" customHeight="1"/>
    <row r="75" s="7" customFormat="1" ht="12.75" customHeight="1"/>
    <row r="76" s="7" customFormat="1" ht="12.75" customHeight="1"/>
    <row r="77" s="5" customFormat="1" ht="12.75" customHeight="1"/>
    <row r="78" s="5" customFormat="1" ht="12.75" customHeight="1"/>
    <row r="79" s="5" customFormat="1" ht="12.75" customHeight="1"/>
    <row r="80" s="6" customFormat="1" ht="12.75" customHeight="1"/>
    <row r="81" spans="1:22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V81"/>
    </row>
    <row r="82" spans="1:22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V82"/>
    </row>
    <row r="83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V83"/>
    </row>
    <row r="84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V84"/>
    </row>
    <row r="85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V85"/>
    </row>
    <row r="86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V86"/>
    </row>
    <row r="87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V87"/>
    </row>
    <row r="88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V88"/>
    </row>
    <row r="89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V89"/>
    </row>
    <row r="90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V90"/>
    </row>
    <row r="9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V91"/>
    </row>
    <row r="92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V92"/>
    </row>
    <row r="93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V93"/>
    </row>
    <row r="94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V94"/>
    </row>
    <row r="95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V95"/>
    </row>
    <row r="96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V96"/>
    </row>
    <row r="97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V97"/>
    </row>
    <row r="98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V98"/>
    </row>
    <row r="99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V99"/>
    </row>
    <row r="100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V100"/>
    </row>
    <row r="10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V101"/>
    </row>
    <row r="102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V102"/>
    </row>
    <row r="103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V103"/>
    </row>
    <row r="104" spans="1:2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V104"/>
    </row>
  </sheetData>
  <mergeCells count="7">
    <mergeCell ref="A33:AQ33"/>
    <mergeCell ref="A34:AQ34"/>
    <mergeCell ref="A2:AQ2"/>
    <mergeCell ref="A1:AQ1"/>
    <mergeCell ref="A3:AQ3"/>
    <mergeCell ref="A29:AK29"/>
    <mergeCell ref="A30:AK30"/>
  </mergeCells>
  <phoneticPr fontId="0" type="noConversion"/>
  <pageMargins left="0.55000000000000004" right="0.55000000000000004" top="0.75" bottom="0.75" header="0.3" footer="1"/>
  <pageSetup orientation="landscape" horizontalDpi="4294967292" verticalDpi="4294967292" r:id="rId1"/>
  <headerFooter alignWithMargins="0">
    <oddHeader xml:space="preserve">&amp;R&amp;"Univers 75 Black,Regular"&amp;8 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C2" sqref="C2:C4"/>
    </sheetView>
  </sheetViews>
  <sheetFormatPr defaultRowHeight="12.75"/>
  <cols>
    <col min="2" max="2" width="24.85546875" bestFit="1" customWidth="1"/>
    <col min="5" max="5" width="24.5703125" customWidth="1"/>
  </cols>
  <sheetData>
    <row r="2" spans="2:6">
      <c r="B2" s="25" t="s">
        <v>15</v>
      </c>
      <c r="C2" s="62">
        <v>0.33900000000000002</v>
      </c>
    </row>
    <row r="3" spans="2:6">
      <c r="B3" t="s">
        <v>10</v>
      </c>
      <c r="C3" s="62">
        <v>0.48499999999999999</v>
      </c>
    </row>
    <row r="4" spans="2:6">
      <c r="B4" t="s">
        <v>3</v>
      </c>
      <c r="C4" s="62">
        <v>0.15</v>
      </c>
    </row>
    <row r="8" spans="2:6">
      <c r="E8" s="25" t="s">
        <v>15</v>
      </c>
      <c r="F8" s="62">
        <v>0.35292580223609699</v>
      </c>
    </row>
    <row r="9" spans="2:6">
      <c r="E9" t="s">
        <v>10</v>
      </c>
      <c r="F9" s="62">
        <v>0.47971540583708439</v>
      </c>
    </row>
    <row r="10" spans="2:6">
      <c r="E10" t="s">
        <v>3</v>
      </c>
      <c r="F10" s="62">
        <v>0.16735879192681866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Enrollment by Housing Type</vt:lpstr>
      <vt:lpstr>Sheet1</vt:lpstr>
      <vt:lpstr>'Enrollment by Housing Type'!Print_Area</vt:lpstr>
      <vt:lpstr>'Enrollment by Housing Type'!Print_Titles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Bickelhaupt, Sarah E [HD FS]</cp:lastModifiedBy>
  <cp:lastPrinted>2015-10-29T18:07:38Z</cp:lastPrinted>
  <dcterms:created xsi:type="dcterms:W3CDTF">1999-12-13T23:07:12Z</dcterms:created>
  <dcterms:modified xsi:type="dcterms:W3CDTF">2017-09-20T17:58:05Z</dcterms:modified>
</cp:coreProperties>
</file>