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R Staff\1_Sarah\FACT BOOK\Review Folder\Review Pages for Nadine\In Holding to go to Completed Folder\"/>
    </mc:Choice>
  </mc:AlternateContent>
  <bookViews>
    <workbookView xWindow="2145" yWindow="240" windowWidth="15105" windowHeight="12975"/>
  </bookViews>
  <sheets>
    <sheet name="Departmental Data Instruction" sheetId="1" r:id="rId1"/>
    <sheet name="Joint Dept check" sheetId="2" state="hidden" r:id="rId2"/>
  </sheets>
  <definedNames>
    <definedName name="_xlnm.Print_Area" localSheetId="0">'Departmental Data Instruction'!$A$1:$J$155</definedName>
  </definedNames>
  <calcPr calcId="162913"/>
</workbook>
</file>

<file path=xl/calcChain.xml><?xml version="1.0" encoding="utf-8"?>
<calcChain xmlns="http://schemas.openxmlformats.org/spreadsheetml/2006/main">
  <c r="I23" i="1" l="1"/>
  <c r="H91" i="1" l="1"/>
  <c r="G14" i="1" l="1"/>
  <c r="I21" i="1"/>
  <c r="I16" i="1"/>
  <c r="I11" i="1"/>
  <c r="E41" i="1"/>
  <c r="G41" i="1"/>
  <c r="I43" i="1" l="1"/>
  <c r="I127" i="1" l="1"/>
  <c r="I69" i="1"/>
  <c r="I55" i="1"/>
  <c r="I32" i="1"/>
  <c r="I8" i="2" l="1"/>
  <c r="I40" i="2" l="1"/>
  <c r="I35" i="2"/>
  <c r="I30" i="2"/>
  <c r="I25" i="2"/>
  <c r="I19" i="2"/>
  <c r="I14" i="2"/>
  <c r="D40" i="2"/>
  <c r="E40" i="2"/>
  <c r="F40" i="2"/>
  <c r="G40" i="2"/>
  <c r="H40" i="2"/>
  <c r="J40" i="2"/>
  <c r="D35" i="2"/>
  <c r="E35" i="2"/>
  <c r="F35" i="2"/>
  <c r="G35" i="2"/>
  <c r="H35" i="2"/>
  <c r="J35" i="2"/>
  <c r="D30" i="2"/>
  <c r="E30" i="2"/>
  <c r="F30" i="2"/>
  <c r="G30" i="2"/>
  <c r="H30" i="2"/>
  <c r="J30" i="2"/>
  <c r="D25" i="2"/>
  <c r="E25" i="2"/>
  <c r="F25" i="2"/>
  <c r="G25" i="2"/>
  <c r="H25" i="2"/>
  <c r="J25" i="2"/>
  <c r="D19" i="2"/>
  <c r="E19" i="2"/>
  <c r="F19" i="2"/>
  <c r="G19" i="2"/>
  <c r="H19" i="2"/>
  <c r="J19" i="2"/>
  <c r="D14" i="2"/>
  <c r="E14" i="2"/>
  <c r="F14" i="2"/>
  <c r="G14" i="2"/>
  <c r="H14" i="2"/>
  <c r="J14" i="2"/>
  <c r="D8" i="2"/>
  <c r="E8" i="2"/>
  <c r="F8" i="2"/>
  <c r="G8" i="2"/>
  <c r="H8" i="2"/>
  <c r="J8" i="2"/>
  <c r="C40" i="2"/>
  <c r="C35" i="2"/>
  <c r="C30" i="2"/>
  <c r="C25" i="2"/>
  <c r="C19" i="2"/>
  <c r="C14" i="2"/>
  <c r="C8" i="2"/>
  <c r="D43" i="1" l="1"/>
  <c r="H43" i="1"/>
  <c r="E106" i="1" l="1"/>
  <c r="F106" i="1"/>
  <c r="F42" i="1"/>
  <c r="F43" i="1" s="1"/>
  <c r="F23" i="1"/>
  <c r="H20" i="1"/>
  <c r="C43" i="1" l="1"/>
  <c r="E43" i="1" s="1"/>
  <c r="G68" i="1" l="1"/>
  <c r="J143" i="1" l="1"/>
  <c r="J142" i="1"/>
  <c r="J141" i="1"/>
  <c r="J140" i="1"/>
  <c r="J139" i="1"/>
  <c r="J138" i="1"/>
  <c r="J137" i="1"/>
  <c r="G54" i="1" l="1"/>
  <c r="H127" i="1" l="1"/>
  <c r="H143" i="1" l="1"/>
  <c r="F143" i="1"/>
  <c r="D143" i="1"/>
  <c r="C143" i="1"/>
  <c r="H142" i="1"/>
  <c r="F142" i="1"/>
  <c r="D142" i="1"/>
  <c r="C142" i="1"/>
  <c r="H141" i="1"/>
  <c r="F141" i="1"/>
  <c r="D141" i="1"/>
  <c r="C141" i="1"/>
  <c r="H140" i="1"/>
  <c r="F140" i="1"/>
  <c r="D140" i="1"/>
  <c r="C140" i="1"/>
  <c r="H139" i="1"/>
  <c r="F139" i="1"/>
  <c r="D139" i="1"/>
  <c r="C139" i="1"/>
  <c r="H138" i="1"/>
  <c r="F138" i="1"/>
  <c r="D138" i="1"/>
  <c r="C138" i="1"/>
  <c r="H137" i="1"/>
  <c r="F137" i="1"/>
  <c r="D137" i="1"/>
  <c r="C137" i="1"/>
  <c r="F69" i="1"/>
  <c r="H69" i="1"/>
  <c r="G31" i="1"/>
  <c r="E16" i="1"/>
  <c r="G16" i="1" s="1"/>
  <c r="E137" i="1" l="1"/>
  <c r="E42" i="1"/>
  <c r="I42" i="1" s="1"/>
  <c r="E64" i="1"/>
  <c r="G64" i="1" s="1"/>
  <c r="I64" i="1" l="1"/>
  <c r="G42" i="1"/>
  <c r="C79" i="1"/>
  <c r="D79" i="1"/>
  <c r="J91" i="1" l="1"/>
  <c r="H104" i="1" l="1"/>
  <c r="H23" i="1"/>
  <c r="E140" i="1"/>
  <c r="E139" i="1"/>
  <c r="G139" i="1" s="1"/>
  <c r="I139" i="1" s="1"/>
  <c r="E141" i="1"/>
  <c r="G141" i="1" s="1"/>
  <c r="I141" i="1" s="1"/>
  <c r="G137" i="1"/>
  <c r="I137" i="1" s="1"/>
  <c r="E142" i="1" l="1"/>
  <c r="G142" i="1" s="1"/>
  <c r="I142" i="1" s="1"/>
  <c r="E143" i="1"/>
  <c r="G143" i="1" s="1"/>
  <c r="I143" i="1" s="1"/>
  <c r="G140" i="1"/>
  <c r="I140" i="1" s="1"/>
  <c r="E138" i="1"/>
  <c r="G138" i="1" s="1"/>
  <c r="I138" i="1" s="1"/>
  <c r="E130" i="1"/>
  <c r="E129" i="1"/>
  <c r="G129" i="1" s="1"/>
  <c r="C23" i="1" l="1"/>
  <c r="G130" i="1" l="1"/>
  <c r="J127" i="1"/>
  <c r="F127" i="1"/>
  <c r="D127" i="1"/>
  <c r="C127" i="1"/>
  <c r="E125" i="1"/>
  <c r="G125" i="1" s="1"/>
  <c r="E124" i="1"/>
  <c r="G124" i="1" s="1"/>
  <c r="E123" i="1"/>
  <c r="I123" i="1" s="1"/>
  <c r="E122" i="1"/>
  <c r="I122" i="1" s="1"/>
  <c r="E121" i="1"/>
  <c r="I121" i="1" s="1"/>
  <c r="J98" i="1"/>
  <c r="H98" i="1"/>
  <c r="F98" i="1"/>
  <c r="D98" i="1"/>
  <c r="C98" i="1"/>
  <c r="E97" i="1"/>
  <c r="I97" i="1" s="1"/>
  <c r="E96" i="1"/>
  <c r="I96" i="1" s="1"/>
  <c r="E95" i="1"/>
  <c r="G95" i="1" s="1"/>
  <c r="E94" i="1"/>
  <c r="G94" i="1" s="1"/>
  <c r="F91" i="1"/>
  <c r="D91" i="1"/>
  <c r="C91" i="1"/>
  <c r="E90" i="1"/>
  <c r="I90" i="1" s="1"/>
  <c r="E89" i="1"/>
  <c r="I89" i="1" s="1"/>
  <c r="E88" i="1"/>
  <c r="I88" i="1" s="1"/>
  <c r="E87" i="1"/>
  <c r="G87" i="1" s="1"/>
  <c r="E86" i="1"/>
  <c r="I86" i="1" s="1"/>
  <c r="E85" i="1"/>
  <c r="G85" i="1" s="1"/>
  <c r="E84" i="1"/>
  <c r="G84" i="1" s="1"/>
  <c r="E83" i="1"/>
  <c r="I83" i="1" s="1"/>
  <c r="E82" i="1"/>
  <c r="I82" i="1" s="1"/>
  <c r="J79" i="1"/>
  <c r="H79" i="1"/>
  <c r="F79" i="1"/>
  <c r="E78" i="1"/>
  <c r="I78" i="1" s="1"/>
  <c r="E77" i="1"/>
  <c r="G77" i="1" s="1"/>
  <c r="E76" i="1"/>
  <c r="G76" i="1" s="1"/>
  <c r="E75" i="1"/>
  <c r="I75" i="1" s="1"/>
  <c r="E74" i="1"/>
  <c r="G74" i="1" s="1"/>
  <c r="E73" i="1"/>
  <c r="G73" i="1" s="1"/>
  <c r="D69" i="1"/>
  <c r="C69" i="1"/>
  <c r="J69" i="1"/>
  <c r="E67" i="1"/>
  <c r="E66" i="1"/>
  <c r="G66" i="1" s="1"/>
  <c r="E65" i="1"/>
  <c r="E63" i="1"/>
  <c r="G63" i="1" s="1"/>
  <c r="J55" i="1"/>
  <c r="H55" i="1"/>
  <c r="F55" i="1"/>
  <c r="D55" i="1"/>
  <c r="C55" i="1"/>
  <c r="E53" i="1"/>
  <c r="I53" i="1" s="1"/>
  <c r="E52" i="1"/>
  <c r="I52" i="1" s="1"/>
  <c r="E51" i="1"/>
  <c r="I51" i="1" s="1"/>
  <c r="E50" i="1"/>
  <c r="I50" i="1" s="1"/>
  <c r="E49" i="1"/>
  <c r="G49" i="1" s="1"/>
  <c r="E48" i="1"/>
  <c r="I48" i="1" s="1"/>
  <c r="E47" i="1"/>
  <c r="G47" i="1" s="1"/>
  <c r="E46" i="1"/>
  <c r="G46" i="1" s="1"/>
  <c r="J43" i="1"/>
  <c r="I41" i="1"/>
  <c r="E40" i="1"/>
  <c r="I40" i="1" s="1"/>
  <c r="E36" i="1"/>
  <c r="G36" i="1" s="1"/>
  <c r="E39" i="1"/>
  <c r="I39" i="1" s="1"/>
  <c r="E38" i="1"/>
  <c r="I38" i="1" s="1"/>
  <c r="E37" i="1"/>
  <c r="G37" i="1" s="1"/>
  <c r="E35" i="1"/>
  <c r="G35" i="1" s="1"/>
  <c r="J32" i="1"/>
  <c r="H32" i="1"/>
  <c r="H109" i="1" s="1"/>
  <c r="F32" i="1"/>
  <c r="D32" i="1"/>
  <c r="C32" i="1"/>
  <c r="E30" i="1"/>
  <c r="I30" i="1" s="1"/>
  <c r="E29" i="1"/>
  <c r="I29" i="1" s="1"/>
  <c r="E28" i="1"/>
  <c r="I28" i="1" s="1"/>
  <c r="E27" i="1"/>
  <c r="I27" i="1" s="1"/>
  <c r="E26" i="1"/>
  <c r="G26" i="1" s="1"/>
  <c r="J23" i="1"/>
  <c r="D23" i="1"/>
  <c r="G22" i="1"/>
  <c r="E21" i="1"/>
  <c r="G21" i="1" s="1"/>
  <c r="E20" i="1"/>
  <c r="G20" i="1" s="1"/>
  <c r="I20" i="1" s="1"/>
  <c r="E19" i="1"/>
  <c r="G19" i="1" s="1"/>
  <c r="I19" i="1" s="1"/>
  <c r="E18" i="1"/>
  <c r="G18" i="1" s="1"/>
  <c r="E17" i="1"/>
  <c r="G17" i="1" s="1"/>
  <c r="I17" i="1" s="1"/>
  <c r="E15" i="1"/>
  <c r="G15" i="1" s="1"/>
  <c r="I15" i="1" s="1"/>
  <c r="E14" i="1"/>
  <c r="I14" i="1" s="1"/>
  <c r="E13" i="1"/>
  <c r="G13" i="1" s="1"/>
  <c r="I13" i="1" s="1"/>
  <c r="E12" i="1"/>
  <c r="E11" i="1"/>
  <c r="G11" i="1" s="1"/>
  <c r="E10" i="1"/>
  <c r="G10" i="1" s="1"/>
  <c r="I10" i="1" s="1"/>
  <c r="E9" i="1"/>
  <c r="G9" i="1" s="1"/>
  <c r="I9" i="1" s="1"/>
  <c r="E8" i="1"/>
  <c r="G8" i="1" s="1"/>
  <c r="H132" i="1" l="1"/>
  <c r="I109" i="1"/>
  <c r="J109" i="1"/>
  <c r="J132" i="1" s="1"/>
  <c r="I67" i="1"/>
  <c r="G67" i="1"/>
  <c r="I65" i="1"/>
  <c r="G65" i="1"/>
  <c r="E127" i="1"/>
  <c r="G12" i="1"/>
  <c r="I12" i="1" s="1"/>
  <c r="E23" i="1"/>
  <c r="H107" i="1"/>
  <c r="I107" i="1" s="1"/>
  <c r="E69" i="1"/>
  <c r="E91" i="1"/>
  <c r="I91" i="1" s="1"/>
  <c r="I87" i="1"/>
  <c r="I18" i="1"/>
  <c r="I76" i="1"/>
  <c r="I66" i="1"/>
  <c r="I49" i="1"/>
  <c r="I47" i="1"/>
  <c r="E55" i="1"/>
  <c r="I124" i="1"/>
  <c r="I77" i="1"/>
  <c r="J107" i="1"/>
  <c r="I74" i="1"/>
  <c r="I85" i="1"/>
  <c r="I26" i="1"/>
  <c r="D107" i="1"/>
  <c r="D109" i="1" s="1"/>
  <c r="G27" i="1"/>
  <c r="G39" i="1"/>
  <c r="I46" i="1"/>
  <c r="G50" i="1"/>
  <c r="C107" i="1"/>
  <c r="C109" i="1" s="1"/>
  <c r="I84" i="1"/>
  <c r="G88" i="1"/>
  <c r="G97" i="1"/>
  <c r="I125" i="1"/>
  <c r="I35" i="1"/>
  <c r="I94" i="1"/>
  <c r="I36" i="1"/>
  <c r="I63" i="1"/>
  <c r="F107" i="1"/>
  <c r="F109" i="1" s="1"/>
  <c r="F132" i="1" s="1"/>
  <c r="I37" i="1"/>
  <c r="I73" i="1"/>
  <c r="I95" i="1"/>
  <c r="I8" i="1"/>
  <c r="G30" i="1"/>
  <c r="E32" i="1"/>
  <c r="G29" i="1"/>
  <c r="G52" i="1"/>
  <c r="G82" i="1"/>
  <c r="G90" i="1"/>
  <c r="G122" i="1"/>
  <c r="E79" i="1"/>
  <c r="I79" i="1" s="1"/>
  <c r="G53" i="1"/>
  <c r="G83" i="1"/>
  <c r="E98" i="1"/>
  <c r="I98" i="1" s="1"/>
  <c r="G106" i="1"/>
  <c r="G75" i="1"/>
  <c r="G86" i="1"/>
  <c r="G40" i="1"/>
  <c r="G51" i="1"/>
  <c r="G123" i="1"/>
  <c r="G38" i="1"/>
  <c r="G43" i="1" s="1"/>
  <c r="G48" i="1"/>
  <c r="G96" i="1"/>
  <c r="G28" i="1"/>
  <c r="G78" i="1"/>
  <c r="G89" i="1"/>
  <c r="G121" i="1"/>
  <c r="G69" i="1" l="1"/>
  <c r="G23" i="1"/>
  <c r="D132" i="1"/>
  <c r="C132" i="1"/>
  <c r="G127" i="1"/>
  <c r="G98" i="1"/>
  <c r="G55" i="1"/>
  <c r="G32" i="1"/>
  <c r="G79" i="1"/>
  <c r="E107" i="1"/>
  <c r="E109" i="1" s="1"/>
  <c r="E132" i="1" s="1"/>
  <c r="G91" i="1"/>
  <c r="G107" i="1" l="1"/>
  <c r="G109" i="1" l="1"/>
  <c r="G132" i="1" l="1"/>
</calcChain>
</file>

<file path=xl/comments1.xml><?xml version="1.0" encoding="utf-8"?>
<comments xmlns="http://schemas.openxmlformats.org/spreadsheetml/2006/main">
  <authors>
    <author>Dobbe, Nadine K [I RES]</author>
  </authors>
  <commentList>
    <comment ref="H20" authorId="0" shapeId="0">
      <text>
        <r>
          <rPr>
            <b/>
            <sz val="9"/>
            <color indexed="81"/>
            <rFont val="Tahoma"/>
            <family val="2"/>
          </rPr>
          <t>Includes Microbiology SCH; 
nkd</t>
        </r>
      </text>
    </comment>
    <comment ref="F22" authorId="0" shapeId="0">
      <text>
        <r>
          <rPr>
            <sz val="9"/>
            <color indexed="81"/>
            <rFont val="Tahoma"/>
            <family val="2"/>
          </rPr>
          <t xml:space="preserve">
</t>
        </r>
      </text>
    </comment>
    <comment ref="H22" authorId="0" shapeId="0">
      <text>
        <r>
          <rPr>
            <b/>
            <sz val="9"/>
            <color indexed="81"/>
            <rFont val="Tahoma"/>
            <family val="2"/>
          </rPr>
          <t xml:space="preserve">Dobbe, Nadine K [I RES]:
Includes Ag Admin (1,244.58 SCH), Global Res Sys (557 SCH), and Statistics-CALS  (11.5 SCH)
</t>
        </r>
        <r>
          <rPr>
            <sz val="9"/>
            <color indexed="81"/>
            <rFont val="Tahoma"/>
            <family val="2"/>
          </rPr>
          <t xml:space="preserve">
</t>
        </r>
      </text>
    </comment>
    <comment ref="H31" authorId="0" shapeId="0">
      <text>
        <r>
          <rPr>
            <b/>
            <sz val="9"/>
            <color indexed="81"/>
            <rFont val="Tahoma"/>
            <family val="2"/>
          </rPr>
          <t>Dobbe, Nadine K [I RES]:</t>
        </r>
        <r>
          <rPr>
            <sz val="9"/>
            <color indexed="81"/>
            <rFont val="Tahoma"/>
            <family val="2"/>
          </rPr>
          <t xml:space="preserve">
Includes Bus and Bus Admin</t>
        </r>
      </text>
    </comment>
    <comment ref="F42" authorId="0" shapeId="0">
      <text>
        <r>
          <rPr>
            <b/>
            <sz val="9"/>
            <color indexed="81"/>
            <rFont val="Tahoma"/>
            <family val="2"/>
          </rPr>
          <t>Dobbe, Nadine K [I RES]:</t>
        </r>
        <r>
          <rPr>
            <sz val="9"/>
            <color indexed="81"/>
            <rFont val="Tahoma"/>
            <family val="2"/>
          </rPr>
          <t xml:space="preserve">
 Includes Design Admin and Design Studies
</t>
        </r>
      </text>
    </comment>
    <comment ref="H42" authorId="0" shapeId="0">
      <text>
        <r>
          <rPr>
            <b/>
            <sz val="9"/>
            <color indexed="81"/>
            <rFont val="Tahoma"/>
            <family val="2"/>
          </rPr>
          <t>Dobbe, Nadine K [I RES]:</t>
        </r>
        <r>
          <rPr>
            <sz val="9"/>
            <color indexed="81"/>
            <rFont val="Tahoma"/>
            <family val="2"/>
          </rPr>
          <t xml:space="preserve">
Includes Design Studies and Urban Design
</t>
        </r>
      </text>
    </comment>
    <comment ref="C106" authorId="0" shapeId="0">
      <text>
        <r>
          <rPr>
            <b/>
            <sz val="9"/>
            <color indexed="81"/>
            <rFont val="Tahoma"/>
            <family val="2"/>
          </rPr>
          <t>LAS Admin</t>
        </r>
      </text>
    </comment>
    <comment ref="D106" authorId="0" shapeId="0">
      <text>
        <r>
          <rPr>
            <b/>
            <sz val="9"/>
            <color indexed="81"/>
            <rFont val="Tahoma"/>
            <family val="2"/>
          </rPr>
          <t>LAS Admin</t>
        </r>
      </text>
    </comment>
    <comment ref="F106" authorId="0" shapeId="0">
      <text>
        <r>
          <rPr>
            <sz val="9"/>
            <color indexed="81"/>
            <rFont val="Tahoma"/>
            <family val="2"/>
          </rPr>
          <t>LAS Admin includes Admin and Environmental Programs</t>
        </r>
      </text>
    </comment>
    <comment ref="F130" authorId="0" shapeId="0">
      <text>
        <r>
          <rPr>
            <b/>
            <sz val="9"/>
            <color indexed="81"/>
            <rFont val="Tahoma"/>
            <family val="2"/>
          </rPr>
          <t>Grad college, SRVP Provost</t>
        </r>
      </text>
    </comment>
    <comment ref="H130" authorId="0" shapeId="0">
      <text>
        <r>
          <rPr>
            <b/>
            <sz val="9"/>
            <color indexed="81"/>
            <rFont val="Tahoma"/>
            <family val="2"/>
          </rPr>
          <t xml:space="preserve">Honors and Univ Mueseums (??)
</t>
        </r>
      </text>
    </comment>
  </commentList>
</comments>
</file>

<file path=xl/sharedStrings.xml><?xml version="1.0" encoding="utf-8"?>
<sst xmlns="http://schemas.openxmlformats.org/spreadsheetml/2006/main" count="190" uniqueCount="126">
  <si>
    <t>Departmental Data within College: Instruction</t>
  </si>
  <si>
    <t>COLLEGE/</t>
  </si>
  <si>
    <r>
      <t>––––––––INSTRUCTIONAL FTE</t>
    </r>
    <r>
      <rPr>
        <vertAlign val="superscript"/>
        <sz val="9"/>
        <color theme="1"/>
        <rFont val="Univers 55"/>
        <family val="2"/>
      </rPr>
      <t>2</t>
    </r>
    <r>
      <rPr>
        <b/>
        <sz val="9"/>
        <color theme="1"/>
        <rFont val="Univers 55"/>
        <family val="2"/>
      </rPr>
      <t>––––––––</t>
    </r>
  </si>
  <si>
    <t>SCH/</t>
  </si>
  <si>
    <t>FACULTY</t>
  </si>
  <si>
    <r>
      <t>DEPARTMENT</t>
    </r>
    <r>
      <rPr>
        <vertAlign val="superscript"/>
        <sz val="9"/>
        <color theme="1"/>
        <rFont val="Univers 55"/>
        <family val="2"/>
      </rPr>
      <t>1</t>
    </r>
  </si>
  <si>
    <r>
      <t>T/TE</t>
    </r>
    <r>
      <rPr>
        <vertAlign val="superscript"/>
        <sz val="9"/>
        <color theme="1"/>
        <rFont val="Univers 55"/>
        <family val="2"/>
      </rPr>
      <t>3</t>
    </r>
  </si>
  <si>
    <r>
      <t>NTE</t>
    </r>
    <r>
      <rPr>
        <vertAlign val="superscript"/>
        <sz val="9"/>
        <color theme="1"/>
        <rFont val="Univers 55"/>
        <family val="2"/>
      </rPr>
      <t>3</t>
    </r>
  </si>
  <si>
    <t xml:space="preserve">  TA</t>
  </si>
  <si>
    <t xml:space="preserve">  TOTAL </t>
  </si>
  <si>
    <r>
      <t xml:space="preserve">   SCH</t>
    </r>
    <r>
      <rPr>
        <vertAlign val="superscript"/>
        <sz val="9"/>
        <color theme="1"/>
        <rFont val="Univers 55"/>
        <family val="2"/>
      </rPr>
      <t>4</t>
    </r>
  </si>
  <si>
    <t>FTE</t>
  </si>
  <si>
    <t>Agriculture and Life Sciences</t>
  </si>
  <si>
    <t>Ag/Biosystems Engr</t>
  </si>
  <si>
    <t>Ag Education/Studies</t>
  </si>
  <si>
    <t>Agronomy</t>
  </si>
  <si>
    <t>Animal Science</t>
  </si>
  <si>
    <t>Bioch/Bioph Molc Biol</t>
  </si>
  <si>
    <t>Ecol Evol/Org Biol</t>
  </si>
  <si>
    <t>Economics</t>
  </si>
  <si>
    <t>Entomology</t>
  </si>
  <si>
    <t>Food Sci/Human Nutr</t>
  </si>
  <si>
    <t>Gen Dvmt/Cell Biol</t>
  </si>
  <si>
    <t>Horticulture</t>
  </si>
  <si>
    <t>Nat Res Ecol &amp; Mgmt</t>
  </si>
  <si>
    <t>Plant Path &amp; Micro</t>
  </si>
  <si>
    <t>Sociology</t>
  </si>
  <si>
    <t>Agriculture – General</t>
  </si>
  <si>
    <t>Business</t>
  </si>
  <si>
    <t>Accounting</t>
  </si>
  <si>
    <t>Finance</t>
  </si>
  <si>
    <t>Management</t>
  </si>
  <si>
    <t>Marketing</t>
  </si>
  <si>
    <t>Supply Chain/Info Sys</t>
  </si>
  <si>
    <t>Business – General</t>
  </si>
  <si>
    <t>Design</t>
  </si>
  <si>
    <t>Architecture</t>
  </si>
  <si>
    <t>Community/Region Plan</t>
  </si>
  <si>
    <t>Landscape Architecture</t>
  </si>
  <si>
    <t>Engineering</t>
  </si>
  <si>
    <t>Aero Engr/Engr Mech</t>
  </si>
  <si>
    <t>Chem/Bio Engr</t>
  </si>
  <si>
    <t>Civil/Constr/Envir Engr</t>
  </si>
  <si>
    <t>Electr/Computer Engr</t>
  </si>
  <si>
    <t>Indust Manuf/Sys Engr</t>
  </si>
  <si>
    <t>Materials Science/Engr</t>
  </si>
  <si>
    <t>Mechanical Engr</t>
  </si>
  <si>
    <t>Engineering – General</t>
  </si>
  <si>
    <t>Human Sciences</t>
  </si>
  <si>
    <t>App/Events/Hosp Mgmt</t>
  </si>
  <si>
    <t>Human Dvmt/Fam St</t>
  </si>
  <si>
    <t>Kinesiology</t>
  </si>
  <si>
    <t>School of Education</t>
  </si>
  <si>
    <t>Human Sci – General</t>
  </si>
  <si>
    <t>Liberal Arts and Sciences</t>
  </si>
  <si>
    <t>Division of Humanities</t>
  </si>
  <si>
    <t>English</t>
  </si>
  <si>
    <t>Greenlee Journ/Comm</t>
  </si>
  <si>
    <t>History</t>
  </si>
  <si>
    <t>Music/Theatre</t>
  </si>
  <si>
    <t>Philosophy/Religious St</t>
  </si>
  <si>
    <t xml:space="preserve">  Humanities Total</t>
  </si>
  <si>
    <t>Division of Science and Mathematics</t>
  </si>
  <si>
    <t>Chemistry</t>
  </si>
  <si>
    <t>Computer Science</t>
  </si>
  <si>
    <t>Geological/Atmosph Sci</t>
  </si>
  <si>
    <t>Mathematics</t>
  </si>
  <si>
    <t>Physics/Astronomy</t>
  </si>
  <si>
    <t>Statistics</t>
  </si>
  <si>
    <t xml:space="preserve">  Sci Math Total</t>
  </si>
  <si>
    <t>Division of Social Sciences</t>
  </si>
  <si>
    <t>Political Science</t>
  </si>
  <si>
    <t xml:space="preserve">Psychology </t>
  </si>
  <si>
    <t xml:space="preserve">  Social Sci Total</t>
  </si>
  <si>
    <t>Air Force Aerospace St</t>
  </si>
  <si>
    <t>Military Science/Tactics</t>
  </si>
  <si>
    <t>Naval Science/Tactics</t>
  </si>
  <si>
    <t xml:space="preserve">  Military Sci Total</t>
  </si>
  <si>
    <t>Lib Arts/Sci – Gen</t>
  </si>
  <si>
    <t>Veterinary Medicine</t>
  </si>
  <si>
    <t>Biomedical Sciences</t>
  </si>
  <si>
    <t>Vet Clinical Sciences</t>
  </si>
  <si>
    <t>Vet Diag/Prod An Med</t>
  </si>
  <si>
    <t>Vet Micro/Prev Med</t>
  </si>
  <si>
    <t>Vet Pathology</t>
  </si>
  <si>
    <t>Vet Med – General</t>
  </si>
  <si>
    <t>Library</t>
  </si>
  <si>
    <t xml:space="preserve">Interdepartmental Units/
   Graduate Undeclared </t>
  </si>
  <si>
    <t xml:space="preserve">Office of Institutional Research </t>
  </si>
  <si>
    <r>
      <t>Jointly Administered Department Totals</t>
    </r>
    <r>
      <rPr>
        <vertAlign val="superscript"/>
        <sz val="9"/>
        <color theme="1"/>
        <rFont val="Univers 45 Light"/>
      </rPr>
      <t>1</t>
    </r>
  </si>
  <si>
    <r>
      <t>HEADCOUNT</t>
    </r>
    <r>
      <rPr>
        <vertAlign val="superscript"/>
        <sz val="9"/>
        <color theme="1"/>
        <rFont val="Univers 55"/>
        <family val="2"/>
      </rPr>
      <t>5</t>
    </r>
  </si>
  <si>
    <r>
      <t xml:space="preserve">1 </t>
    </r>
    <r>
      <rPr>
        <sz val="9"/>
        <color theme="1"/>
        <rFont val="Univers 55"/>
        <family val="2"/>
      </rPr>
      <t>Data for departments administered by two colleges are shown separately for each administering college.   
  Departments administered by Agriculture and Life Sciences and Liberal Arts and Sciences: Biochemistry, Biophysics 
  and Molecular Biology; Economics; Ecology, Evolution and Organismal Biology; Genetics, Development and Cell 
  Biology; and Sociology. Department administered by Agriculture and Life Sciences and Engineering: Agricultural 
  and Biosystems Engineering. Department administered by Agriculture and Life Sciences and Human Sciences: 
  Food Science and Human Nutrition.</t>
    </r>
  </si>
  <si>
    <t>Graphic Design</t>
  </si>
  <si>
    <t>Industrial Design</t>
  </si>
  <si>
    <t>Interior Design</t>
  </si>
  <si>
    <t>Art/Visual Culture</t>
  </si>
  <si>
    <r>
      <t xml:space="preserve">  Agriculture Total</t>
    </r>
    <r>
      <rPr>
        <vertAlign val="superscript"/>
        <sz val="9"/>
        <color theme="1"/>
        <rFont val="Univers 45 Light"/>
      </rPr>
      <t>5</t>
    </r>
  </si>
  <si>
    <r>
      <t xml:space="preserve">  Business Total</t>
    </r>
    <r>
      <rPr>
        <vertAlign val="superscript"/>
        <sz val="9"/>
        <color theme="1"/>
        <rFont val="Univers 45 Light"/>
        <family val="2"/>
      </rPr>
      <t>5</t>
    </r>
  </si>
  <si>
    <r>
      <t xml:space="preserve">  Design Total</t>
    </r>
    <r>
      <rPr>
        <vertAlign val="superscript"/>
        <sz val="9"/>
        <color theme="1"/>
        <rFont val="Univers 45 Light"/>
        <family val="2"/>
      </rPr>
      <t>5</t>
    </r>
  </si>
  <si>
    <r>
      <t xml:space="preserve">  Engineering Total</t>
    </r>
    <r>
      <rPr>
        <vertAlign val="superscript"/>
        <sz val="9"/>
        <color theme="1"/>
        <rFont val="Univers 45 Light"/>
        <family val="2"/>
      </rPr>
      <t>5</t>
    </r>
  </si>
  <si>
    <r>
      <t xml:space="preserve">  Human Sci Total</t>
    </r>
    <r>
      <rPr>
        <vertAlign val="superscript"/>
        <sz val="9"/>
        <color theme="1"/>
        <rFont val="Univers 45 Light"/>
      </rPr>
      <t>5</t>
    </r>
  </si>
  <si>
    <r>
      <t>Lib Arts/Sci – Total</t>
    </r>
    <r>
      <rPr>
        <vertAlign val="superscript"/>
        <sz val="9"/>
        <color theme="1"/>
        <rFont val="Univers 45 Light"/>
        <family val="2"/>
      </rPr>
      <t>5</t>
    </r>
  </si>
  <si>
    <r>
      <t>All Colleges Total</t>
    </r>
    <r>
      <rPr>
        <vertAlign val="superscript"/>
        <sz val="9"/>
        <color theme="1"/>
        <rFont val="Univers 45 Light"/>
      </rPr>
      <t>5</t>
    </r>
  </si>
  <si>
    <r>
      <t xml:space="preserve">  Vet Medicine Total</t>
    </r>
    <r>
      <rPr>
        <vertAlign val="superscript"/>
        <sz val="9"/>
        <color theme="1"/>
        <rFont val="Univers 45 Light"/>
        <family val="2"/>
      </rPr>
      <t>5</t>
    </r>
  </si>
  <si>
    <r>
      <t>3</t>
    </r>
    <r>
      <rPr>
        <sz val="9"/>
        <color theme="1"/>
        <rFont val="Univers 55"/>
        <family val="2"/>
      </rPr>
      <t xml:space="preserve"> "Faculty" is comprised of T/TE (tenured and tenure eligible) plus NTE (non tenure eligible) faculty.  NTE faculty 
  includes Continuous Adjuncts.  Faculty are counted in department of primary rank (sourced from 
  e-Data warehouse).</t>
    </r>
  </si>
  <si>
    <r>
      <t>SCH and Instructional FTE Not Included in All Colleges or University SCH/FTE Ratios</t>
    </r>
    <r>
      <rPr>
        <vertAlign val="superscript"/>
        <sz val="9"/>
        <color theme="1"/>
        <rFont val="Univers 45 Light"/>
      </rPr>
      <t>5</t>
    </r>
  </si>
  <si>
    <r>
      <t>4</t>
    </r>
    <r>
      <rPr>
        <sz val="9"/>
        <color theme="1"/>
        <rFont val="Univers 55"/>
        <family val="2"/>
      </rPr>
      <t xml:space="preserve"> SCH (student credit hours) represents the course credit multiplied by the number of students 
  enrolled in the course.  All SCH data are sourced from the e-Data warehouse which assigns SCH to 
  departments and colleges using course splits designated by teaching departments.</t>
    </r>
  </si>
  <si>
    <t>Fall 2017</t>
  </si>
  <si>
    <t>Fall 2017, continued</t>
  </si>
  <si>
    <t>Joint Dept Checks, Fall 2017</t>
  </si>
  <si>
    <r>
      <t>World Lang/Cultures</t>
    </r>
    <r>
      <rPr>
        <vertAlign val="superscript"/>
        <sz val="9"/>
        <color theme="1"/>
        <rFont val="Univers 55"/>
      </rPr>
      <t>6</t>
    </r>
  </si>
  <si>
    <r>
      <t>Military Sciences</t>
    </r>
    <r>
      <rPr>
        <vertAlign val="superscript"/>
        <sz val="9"/>
        <color theme="1"/>
        <rFont val="Univers 45 Light"/>
      </rPr>
      <t>7</t>
    </r>
  </si>
  <si>
    <r>
      <t xml:space="preserve">6 </t>
    </r>
    <r>
      <rPr>
        <sz val="9"/>
        <color theme="1"/>
        <rFont val="Univers 55"/>
      </rPr>
      <t>Anthropology course and instruction data are included in World Language and Cultures beginning Fall 2016.</t>
    </r>
  </si>
  <si>
    <r>
      <t xml:space="preserve">7 </t>
    </r>
    <r>
      <rPr>
        <sz val="9"/>
        <color theme="1"/>
        <rFont val="Univers 55"/>
        <family val="2"/>
      </rPr>
      <t>Military Sciences SCH are not included in the college or university SCH/FTE ratios.</t>
    </r>
  </si>
  <si>
    <t>Design Studies/General</t>
  </si>
  <si>
    <r>
      <t>2</t>
    </r>
    <r>
      <rPr>
        <sz val="9"/>
        <color theme="1"/>
        <rFont val="Univers 55"/>
        <family val="2"/>
      </rPr>
      <t xml:space="preserve"> Instructional FTE (full-time equivalent) represents the portion of salary paid from departmental General University 
  funds. Instructional FTE is used in SCH per FTE (SCH/FTE) ratios.  All FTE data are sourced from the e-Data 
  warehouse and organized by IR Count Department (same as Rank Department for faculty).</t>
    </r>
  </si>
  <si>
    <t>Last Updated: 01/24/2018</t>
  </si>
  <si>
    <t xml:space="preserve">    TOTAL </t>
  </si>
  <si>
    <t xml:space="preserve">   FACULTY</t>
  </si>
  <si>
    <t xml:space="preserve">   TA</t>
  </si>
  <si>
    <t xml:space="preserve">  SCH/</t>
  </si>
  <si>
    <t xml:space="preserve">  FTE</t>
  </si>
  <si>
    <r>
      <t xml:space="preserve">   –––––</t>
    </r>
    <r>
      <rPr>
        <b/>
        <sz val="9"/>
        <color theme="1"/>
        <rFont val="Univers 55"/>
        <family val="2"/>
      </rPr>
      <t>–––––––INSTRUCTIONAL FTE</t>
    </r>
    <r>
      <rPr>
        <vertAlign val="superscript"/>
        <sz val="9"/>
        <color theme="1"/>
        <rFont val="Univers 55"/>
        <family val="2"/>
      </rPr>
      <t>2</t>
    </r>
    <r>
      <rPr>
        <b/>
        <sz val="9"/>
        <color theme="1"/>
        <rFont val="Univers 55"/>
        <family val="2"/>
      </rPr>
      <t>––––––––––––</t>
    </r>
  </si>
  <si>
    <t>University Total</t>
  </si>
  <si>
    <r>
      <t>HEADCOUNT</t>
    </r>
    <r>
      <rPr>
        <vertAlign val="superscript"/>
        <sz val="9"/>
        <color theme="1"/>
        <rFont val="Univers 55"/>
      </rPr>
      <t>3</t>
    </r>
  </si>
  <si>
    <r>
      <t>5</t>
    </r>
    <r>
      <rPr>
        <sz val="9"/>
        <color theme="1"/>
        <rFont val="Univers 55"/>
        <family val="2"/>
      </rPr>
      <t xml:space="preserve"> The College Total SCH per FTE ratios exclude SCHs with no associated instructor FTEs as well as 
  SCH and FTEs not assigned to academic departments. The All Colleges ratio also excludes Veterinary Medicine, 
  Library, and Interdepartmental Units.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</si>
</sst>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0.00"/>
    <numFmt numFmtId="166" formatCode="???,??0"/>
    <numFmt numFmtId="167" formatCode="?,??0"/>
    <numFmt numFmtId="168" formatCode="??0.00"/>
    <numFmt numFmtId="169" formatCode="??0"/>
    <numFmt numFmtId="170" formatCode="#,##0.0000"/>
    <numFmt numFmtId="171" formatCode="??,??0"/>
  </numFmts>
  <fonts count="31">
    <font>
      <sz val="10"/>
      <name val="Univers 55"/>
      <family val="2"/>
    </font>
    <font>
      <sz val="7"/>
      <color theme="1"/>
      <name val="Univers 55"/>
      <family val="2"/>
    </font>
    <font>
      <b/>
      <sz val="14"/>
      <color theme="1"/>
      <name val="Univers 55"/>
      <family val="2"/>
    </font>
    <font>
      <sz val="14"/>
      <color theme="1"/>
      <name val="Univers 75 Black"/>
    </font>
    <font>
      <sz val="7"/>
      <color theme="1"/>
      <name val="Univers 75 Black"/>
    </font>
    <font>
      <i/>
      <sz val="10"/>
      <color theme="1"/>
      <name val="Berkeley"/>
      <family val="1"/>
    </font>
    <font>
      <b/>
      <sz val="9"/>
      <color theme="1"/>
      <name val="Univers 55"/>
      <family val="2"/>
    </font>
    <font>
      <vertAlign val="superscript"/>
      <sz val="9"/>
      <color theme="1"/>
      <name val="Univers 55"/>
      <family val="2"/>
    </font>
    <font>
      <b/>
      <sz val="9"/>
      <color theme="1"/>
      <name val="Univers 45 Light"/>
      <family val="2"/>
    </font>
    <font>
      <sz val="9"/>
      <color theme="1"/>
      <name val="Univers 55"/>
      <family val="2"/>
    </font>
    <font>
      <vertAlign val="superscript"/>
      <sz val="9"/>
      <color theme="1"/>
      <name val="Univers 45 Light"/>
      <family val="2"/>
    </font>
    <font>
      <i/>
      <sz val="9"/>
      <color theme="1"/>
      <name val="Berkeley"/>
      <family val="1"/>
    </font>
    <font>
      <sz val="9"/>
      <color theme="1"/>
      <name val="Univers 75 Black"/>
    </font>
    <font>
      <b/>
      <sz val="7"/>
      <color theme="1"/>
      <name val="Univers 45 Light"/>
      <family val="2"/>
    </font>
    <font>
      <sz val="9"/>
      <color theme="1"/>
      <name val="Univers 65 Bold"/>
    </font>
    <font>
      <sz val="7"/>
      <color theme="1"/>
      <name val="Univers 65 Bold"/>
    </font>
    <font>
      <sz val="9"/>
      <color theme="1"/>
      <name val="Univers 45 Light"/>
      <family val="2"/>
    </font>
    <font>
      <sz val="10"/>
      <color theme="1"/>
      <name val="Berkeley Italic"/>
    </font>
    <font>
      <sz val="7"/>
      <color theme="1"/>
      <name val="Berkeley Italic"/>
    </font>
    <font>
      <sz val="10"/>
      <color theme="1"/>
      <name val="Univers 55"/>
      <family val="2"/>
    </font>
    <font>
      <b/>
      <sz val="9"/>
      <color indexed="81"/>
      <name val="Tahoma"/>
      <family val="2"/>
    </font>
    <font>
      <sz val="9"/>
      <color indexed="81"/>
      <name val="Tahoma"/>
      <family val="2"/>
    </font>
    <font>
      <b/>
      <i/>
      <sz val="9"/>
      <color theme="1"/>
      <name val="Univers 55"/>
    </font>
    <font>
      <vertAlign val="superscript"/>
      <sz val="9"/>
      <color theme="1"/>
      <name val="Univers 45 Light"/>
    </font>
    <font>
      <sz val="9"/>
      <color theme="1"/>
      <name val="Univers 55"/>
    </font>
    <font>
      <b/>
      <sz val="7"/>
      <color theme="1"/>
      <name val="Univers 55"/>
      <family val="2"/>
    </font>
    <font>
      <sz val="9"/>
      <color theme="0" tint="-4.9989318521683403E-2"/>
      <name val="Univers 55"/>
      <family val="2"/>
    </font>
    <font>
      <sz val="9"/>
      <color theme="0"/>
      <name val="Univers 55"/>
      <family val="2"/>
    </font>
    <font>
      <b/>
      <sz val="12"/>
      <name val="Univers 55"/>
    </font>
    <font>
      <vertAlign val="superscript"/>
      <sz val="9"/>
      <color theme="1"/>
      <name val="Univers 55"/>
    </font>
    <font>
      <b/>
      <sz val="9"/>
      <color theme="1"/>
      <name val="Univers 55"/>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8">
    <border>
      <left/>
      <right/>
      <top/>
      <bottom/>
      <diagonal/>
    </border>
    <border>
      <left/>
      <right/>
      <top/>
      <bottom style="thin">
        <color indexed="8"/>
      </bottom>
      <diagonal/>
    </border>
    <border>
      <left/>
      <right/>
      <top style="thin">
        <color indexed="8"/>
      </top>
      <bottom/>
      <diagonal/>
    </border>
    <border>
      <left/>
      <right/>
      <top/>
      <bottom style="thin">
        <color theme="1"/>
      </bottom>
      <diagonal/>
    </border>
    <border>
      <left/>
      <right/>
      <top style="thin">
        <color theme="1"/>
      </top>
      <bottom/>
      <diagonal/>
    </border>
    <border>
      <left/>
      <right/>
      <top style="thin">
        <color theme="1"/>
      </top>
      <bottom style="thin">
        <color theme="1"/>
      </bottom>
      <diagonal/>
    </border>
    <border>
      <left/>
      <right/>
      <top/>
      <bottom style="thin">
        <color indexed="64"/>
      </bottom>
      <diagonal/>
    </border>
    <border>
      <left/>
      <right/>
      <top style="thin">
        <color indexed="8"/>
      </top>
      <bottom style="thin">
        <color indexed="8"/>
      </bottom>
      <diagonal/>
    </border>
  </borders>
  <cellStyleXfs count="1">
    <xf numFmtId="0" fontId="0" fillId="0" borderId="0"/>
  </cellStyleXfs>
  <cellXfs count="236">
    <xf numFmtId="0" fontId="0" fillId="0" borderId="0" xfId="0"/>
    <xf numFmtId="0" fontId="1" fillId="2" borderId="0" xfId="0" applyFont="1" applyFill="1" applyBorder="1" applyAlignment="1">
      <alignment horizontal="left"/>
    </xf>
    <xf numFmtId="164" fontId="1" fillId="2" borderId="0" xfId="0" applyNumberFormat="1" applyFont="1" applyFill="1" applyBorder="1" applyAlignment="1"/>
    <xf numFmtId="165" fontId="1" fillId="2" borderId="0" xfId="0" applyNumberFormat="1" applyFont="1" applyFill="1" applyBorder="1" applyAlignment="1">
      <alignment horizontal="center"/>
    </xf>
    <xf numFmtId="166"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0" fontId="1" fillId="2" borderId="0" xfId="0" applyFont="1" applyFill="1" applyBorder="1" applyAlignment="1"/>
    <xf numFmtId="0" fontId="2" fillId="2" borderId="0" xfId="0" applyFont="1" applyFill="1" applyBorder="1" applyAlignment="1">
      <alignment horizontal="left"/>
    </xf>
    <xf numFmtId="164" fontId="3" fillId="2" borderId="0" xfId="0" applyNumberFormat="1" applyFont="1" applyFill="1" applyBorder="1" applyAlignment="1"/>
    <xf numFmtId="165" fontId="3" fillId="2" borderId="0" xfId="0" applyNumberFormat="1" applyFont="1" applyFill="1" applyBorder="1" applyAlignment="1">
      <alignment horizontal="center"/>
    </xf>
    <xf numFmtId="166" fontId="3" fillId="2" borderId="0" xfId="0" applyNumberFormat="1" applyFont="1" applyFill="1" applyBorder="1" applyAlignment="1">
      <alignment horizontal="center"/>
    </xf>
    <xf numFmtId="167" fontId="3" fillId="2" borderId="0" xfId="0" applyNumberFormat="1" applyFont="1" applyFill="1" applyBorder="1" applyAlignment="1">
      <alignment horizontal="center"/>
    </xf>
    <xf numFmtId="0" fontId="4" fillId="2" borderId="0" xfId="0" applyFont="1" applyFill="1" applyBorder="1" applyAlignment="1"/>
    <xf numFmtId="0" fontId="3" fillId="2" borderId="0" xfId="0" applyFont="1" applyFill="1" applyBorder="1" applyAlignment="1"/>
    <xf numFmtId="0" fontId="5" fillId="2" borderId="0" xfId="0" applyFont="1" applyFill="1" applyBorder="1" applyAlignment="1"/>
    <xf numFmtId="167" fontId="4" fillId="2" borderId="0" xfId="0" applyNumberFormat="1" applyFont="1" applyFill="1" applyBorder="1" applyAlignment="1">
      <alignment horizontal="center"/>
    </xf>
    <xf numFmtId="0" fontId="6" fillId="2" borderId="0" xfId="0" applyFont="1" applyFill="1" applyBorder="1" applyAlignment="1"/>
    <xf numFmtId="0" fontId="6" fillId="2" borderId="0" xfId="0" applyNumberFormat="1" applyFont="1" applyFill="1" applyBorder="1" applyAlignment="1">
      <alignment horizontal="center"/>
    </xf>
    <xf numFmtId="167" fontId="6" fillId="2" borderId="0" xfId="0" applyNumberFormat="1" applyFont="1" applyFill="1" applyAlignment="1">
      <alignment horizontal="center"/>
    </xf>
    <xf numFmtId="0" fontId="6" fillId="2" borderId="1" xfId="0" applyNumberFormat="1" applyFont="1" applyFill="1" applyBorder="1" applyAlignment="1"/>
    <xf numFmtId="0" fontId="6" fillId="2" borderId="1" xfId="0" applyFont="1" applyFill="1" applyBorder="1" applyAlignment="1">
      <alignment horizontal="right"/>
    </xf>
    <xf numFmtId="165" fontId="6" fillId="2" borderId="1" xfId="0" applyNumberFormat="1" applyFont="1" applyFill="1" applyBorder="1" applyAlignment="1">
      <alignment horizontal="center"/>
    </xf>
    <xf numFmtId="164" fontId="6" fillId="2" borderId="1" xfId="0" applyNumberFormat="1" applyFont="1" applyFill="1" applyBorder="1" applyAlignment="1"/>
    <xf numFmtId="166" fontId="6" fillId="2" borderId="1" xfId="0" applyNumberFormat="1" applyFont="1" applyFill="1" applyBorder="1" applyAlignment="1">
      <alignment horizontal="center"/>
    </xf>
    <xf numFmtId="167" fontId="6" fillId="2" borderId="1" xfId="0" applyNumberFormat="1" applyFont="1" applyFill="1" applyBorder="1" applyAlignment="1">
      <alignment horizontal="center"/>
    </xf>
    <xf numFmtId="0" fontId="8" fillId="2" borderId="2" xfId="0" applyFont="1" applyFill="1" applyBorder="1" applyAlignment="1" applyProtection="1"/>
    <xf numFmtId="164" fontId="9" fillId="2" borderId="2" xfId="0" applyNumberFormat="1" applyFont="1" applyFill="1" applyBorder="1" applyAlignment="1"/>
    <xf numFmtId="165" fontId="9" fillId="2" borderId="2" xfId="0" applyNumberFormat="1" applyFont="1" applyFill="1" applyBorder="1" applyAlignment="1">
      <alignment horizontal="center"/>
    </xf>
    <xf numFmtId="168" fontId="9" fillId="2" borderId="2" xfId="0" applyNumberFormat="1" applyFont="1" applyFill="1" applyBorder="1" applyAlignment="1"/>
    <xf numFmtId="165" fontId="6" fillId="2" borderId="2" xfId="0" applyNumberFormat="1" applyFont="1" applyFill="1" applyBorder="1" applyAlignment="1">
      <alignment horizontal="center"/>
    </xf>
    <xf numFmtId="167" fontId="9" fillId="2" borderId="2" xfId="0" applyNumberFormat="1" applyFont="1" applyFill="1" applyBorder="1" applyAlignment="1">
      <alignment horizontal="center"/>
    </xf>
    <xf numFmtId="0" fontId="9" fillId="2" borderId="0" xfId="0" applyFont="1" applyFill="1" applyBorder="1" applyAlignment="1"/>
    <xf numFmtId="165" fontId="9" fillId="2" borderId="0" xfId="0" applyNumberFormat="1" applyFont="1" applyFill="1" applyBorder="1" applyAlignment="1">
      <alignment horizontal="center"/>
    </xf>
    <xf numFmtId="168" fontId="9" fillId="2" borderId="0" xfId="0" applyNumberFormat="1" applyFont="1" applyFill="1" applyBorder="1" applyAlignment="1">
      <alignment horizontal="center"/>
    </xf>
    <xf numFmtId="166" fontId="9" fillId="2" borderId="0" xfId="0" applyNumberFormat="1" applyFont="1" applyFill="1" applyBorder="1" applyAlignment="1">
      <alignment horizontal="center"/>
    </xf>
    <xf numFmtId="167" fontId="9" fillId="2" borderId="0" xfId="0" applyNumberFormat="1" applyFont="1" applyFill="1" applyBorder="1" applyAlignment="1">
      <alignment horizontal="center"/>
    </xf>
    <xf numFmtId="0" fontId="9" fillId="2" borderId="3" xfId="0" applyFont="1" applyFill="1" applyBorder="1" applyAlignment="1" applyProtection="1"/>
    <xf numFmtId="165" fontId="9" fillId="2" borderId="3" xfId="0" applyNumberFormat="1" applyFont="1" applyFill="1" applyBorder="1" applyAlignment="1">
      <alignment horizontal="center"/>
    </xf>
    <xf numFmtId="166" fontId="9" fillId="2" borderId="3" xfId="0" applyNumberFormat="1" applyFont="1" applyFill="1" applyBorder="1" applyAlignment="1">
      <alignment horizontal="center"/>
    </xf>
    <xf numFmtId="167" fontId="9" fillId="2" borderId="3" xfId="0" applyNumberFormat="1" applyFont="1" applyFill="1" applyBorder="1" applyAlignment="1">
      <alignment horizontal="center"/>
    </xf>
    <xf numFmtId="0" fontId="8" fillId="2" borderId="4" xfId="0" applyFont="1" applyFill="1" applyBorder="1" applyAlignment="1" applyProtection="1"/>
    <xf numFmtId="165" fontId="8" fillId="2" borderId="4" xfId="0" applyNumberFormat="1" applyFont="1" applyFill="1" applyBorder="1" applyAlignment="1">
      <alignment horizontal="center"/>
    </xf>
    <xf numFmtId="2" fontId="8" fillId="2" borderId="4" xfId="0" applyNumberFormat="1" applyFont="1" applyFill="1" applyBorder="1" applyAlignment="1">
      <alignment horizontal="center"/>
    </xf>
    <xf numFmtId="167" fontId="8" fillId="2" borderId="4" xfId="0" applyNumberFormat="1" applyFont="1" applyFill="1" applyBorder="1" applyAlignment="1">
      <alignment horizontal="center"/>
    </xf>
    <xf numFmtId="0" fontId="8" fillId="2" borderId="0" xfId="0" applyFont="1" applyFill="1" applyBorder="1" applyAlignment="1"/>
    <xf numFmtId="0" fontId="11" fillId="2" borderId="0" xfId="0" applyFont="1" applyFill="1" applyBorder="1" applyAlignment="1"/>
    <xf numFmtId="0" fontId="12" fillId="2" borderId="0" xfId="0" applyFont="1" applyFill="1" applyBorder="1" applyAlignment="1"/>
    <xf numFmtId="167" fontId="12" fillId="2" borderId="0" xfId="0" applyNumberFormat="1" applyFont="1" applyFill="1" applyBorder="1" applyAlignment="1">
      <alignment horizontal="center"/>
    </xf>
    <xf numFmtId="0" fontId="8" fillId="2" borderId="0" xfId="0" applyFont="1" applyFill="1" applyBorder="1" applyAlignment="1" applyProtection="1"/>
    <xf numFmtId="165" fontId="8" fillId="2" borderId="0" xfId="0" applyNumberFormat="1" applyFont="1" applyFill="1" applyBorder="1" applyAlignment="1">
      <alignment horizontal="center"/>
    </xf>
    <xf numFmtId="168" fontId="8" fillId="2" borderId="0" xfId="0" applyNumberFormat="1" applyFont="1" applyFill="1" applyBorder="1" applyAlignment="1" applyProtection="1">
      <alignment horizontal="center"/>
    </xf>
    <xf numFmtId="166" fontId="8"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166" fontId="8" fillId="2" borderId="0" xfId="0" applyNumberFormat="1" applyFont="1" applyFill="1" applyBorder="1" applyAlignment="1"/>
    <xf numFmtId="166" fontId="8" fillId="2" borderId="0" xfId="0" applyNumberFormat="1" applyFont="1" applyFill="1" applyBorder="1" applyAlignment="1" applyProtection="1"/>
    <xf numFmtId="166" fontId="13" fillId="2" borderId="0" xfId="0" applyNumberFormat="1" applyFont="1" applyFill="1" applyBorder="1" applyAlignment="1" applyProtection="1"/>
    <xf numFmtId="165" fontId="13" fillId="2" borderId="0" xfId="0" applyNumberFormat="1" applyFont="1" applyFill="1" applyBorder="1" applyAlignment="1">
      <alignment horizontal="center"/>
    </xf>
    <xf numFmtId="168" fontId="13" fillId="2" borderId="0" xfId="0" applyNumberFormat="1" applyFont="1" applyFill="1" applyBorder="1" applyAlignment="1" applyProtection="1">
      <alignment horizontal="center"/>
    </xf>
    <xf numFmtId="166" fontId="13" fillId="2" borderId="0" xfId="0" applyNumberFormat="1" applyFont="1" applyFill="1" applyBorder="1" applyAlignment="1">
      <alignment horizontal="center"/>
    </xf>
    <xf numFmtId="167" fontId="13" fillId="2" borderId="0" xfId="0" applyNumberFormat="1" applyFont="1" applyFill="1" applyBorder="1" applyAlignment="1">
      <alignment horizontal="center"/>
    </xf>
    <xf numFmtId="166" fontId="13" fillId="2" borderId="0" xfId="0" applyNumberFormat="1" applyFont="1" applyFill="1" applyBorder="1" applyAlignment="1"/>
    <xf numFmtId="0" fontId="8" fillId="2" borderId="0" xfId="0" applyFont="1" applyFill="1" applyBorder="1" applyAlignment="1" applyProtection="1">
      <alignment horizontal="left"/>
    </xf>
    <xf numFmtId="165" fontId="14" fillId="2" borderId="0" xfId="0" applyNumberFormat="1" applyFont="1" applyFill="1" applyBorder="1" applyAlignment="1">
      <alignment horizontal="center"/>
    </xf>
    <xf numFmtId="168" fontId="14" fillId="2" borderId="0" xfId="0" applyNumberFormat="1" applyFont="1" applyFill="1" applyBorder="1" applyAlignment="1">
      <alignment horizontal="center"/>
    </xf>
    <xf numFmtId="166" fontId="14" fillId="2" borderId="0" xfId="0" applyNumberFormat="1" applyFont="1" applyFill="1" applyBorder="1" applyAlignment="1">
      <alignment horizontal="center"/>
    </xf>
    <xf numFmtId="167" fontId="14" fillId="2" borderId="0" xfId="0" applyNumberFormat="1" applyFont="1" applyFill="1" applyBorder="1" applyAlignment="1">
      <alignment horizontal="center"/>
    </xf>
    <xf numFmtId="0" fontId="14" fillId="2" borderId="0" xfId="0" applyFont="1" applyFill="1" applyBorder="1" applyAlignment="1"/>
    <xf numFmtId="168" fontId="8" fillId="2" borderId="0" xfId="0" applyNumberFormat="1" applyFont="1" applyFill="1" applyBorder="1" applyAlignment="1">
      <alignment horizontal="center"/>
    </xf>
    <xf numFmtId="165" fontId="8" fillId="2" borderId="0" xfId="0" applyNumberFormat="1" applyFont="1" applyFill="1" applyBorder="1" applyAlignment="1" applyProtection="1">
      <alignment horizontal="center"/>
    </xf>
    <xf numFmtId="166" fontId="8" fillId="2" borderId="0" xfId="0" applyNumberFormat="1" applyFont="1" applyFill="1" applyBorder="1" applyAlignment="1" applyProtection="1">
      <alignment horizontal="center"/>
    </xf>
    <xf numFmtId="167" fontId="8" fillId="0" borderId="0" xfId="0" applyNumberFormat="1" applyFont="1" applyFill="1" applyBorder="1" applyAlignment="1">
      <alignment horizontal="center"/>
    </xf>
    <xf numFmtId="166" fontId="15" fillId="2" borderId="0" xfId="0" applyNumberFormat="1" applyFont="1" applyFill="1" applyBorder="1" applyAlignment="1" applyProtection="1"/>
    <xf numFmtId="165" fontId="15" fillId="2" borderId="0" xfId="0" applyNumberFormat="1" applyFont="1" applyFill="1" applyBorder="1" applyAlignment="1">
      <alignment horizontal="center"/>
    </xf>
    <xf numFmtId="166" fontId="15" fillId="2" borderId="0" xfId="0" applyNumberFormat="1" applyFont="1" applyFill="1" applyBorder="1" applyAlignment="1">
      <alignment horizontal="center"/>
    </xf>
    <xf numFmtId="167" fontId="15" fillId="2" borderId="0" xfId="0" applyNumberFormat="1" applyFont="1" applyFill="1" applyBorder="1" applyAlignment="1">
      <alignment horizontal="center"/>
    </xf>
    <xf numFmtId="166" fontId="15" fillId="2" borderId="0" xfId="0" applyNumberFormat="1" applyFont="1" applyFill="1" applyBorder="1" applyAlignment="1"/>
    <xf numFmtId="0" fontId="8" fillId="2" borderId="0" xfId="0" applyFont="1" applyFill="1" applyBorder="1" applyAlignment="1">
      <alignment vertical="center"/>
    </xf>
    <xf numFmtId="167" fontId="8" fillId="2" borderId="0" xfId="0" applyNumberFormat="1" applyFont="1" applyFill="1" applyBorder="1" applyAlignment="1" applyProtection="1">
      <alignment horizontal="center"/>
    </xf>
    <xf numFmtId="0" fontId="14" fillId="2" borderId="0" xfId="0" applyFont="1" applyFill="1" applyBorder="1" applyAlignment="1">
      <alignment vertical="center"/>
    </xf>
    <xf numFmtId="0" fontId="14" fillId="2" borderId="0" xfId="0" applyFont="1" applyFill="1" applyBorder="1" applyAlignment="1">
      <alignment horizontal="left"/>
    </xf>
    <xf numFmtId="0" fontId="9" fillId="2" borderId="0" xfId="0" applyFont="1" applyFill="1" applyBorder="1" applyAlignment="1">
      <alignment horizontal="left"/>
    </xf>
    <xf numFmtId="0" fontId="7" fillId="2" borderId="0" xfId="0" applyFont="1" applyFill="1" applyBorder="1" applyAlignment="1">
      <alignment horizontal="left"/>
    </xf>
    <xf numFmtId="164" fontId="9" fillId="2" borderId="0" xfId="0" applyNumberFormat="1" applyFont="1" applyFill="1" applyBorder="1" applyAlignment="1">
      <alignment horizontal="left"/>
    </xf>
    <xf numFmtId="165" fontId="9" fillId="2" borderId="0" xfId="0" applyNumberFormat="1" applyFont="1" applyFill="1" applyBorder="1" applyAlignment="1">
      <alignment horizontal="left"/>
    </xf>
    <xf numFmtId="166" fontId="9" fillId="2" borderId="0" xfId="0" applyNumberFormat="1" applyFont="1" applyFill="1" applyBorder="1" applyAlignment="1">
      <alignment horizontal="left"/>
    </xf>
    <xf numFmtId="164" fontId="17" fillId="2" borderId="0" xfId="0" applyNumberFormat="1" applyFont="1" applyFill="1" applyBorder="1" applyAlignment="1">
      <alignment horizontal="left" vertical="center"/>
    </xf>
    <xf numFmtId="165" fontId="17" fillId="2" borderId="0" xfId="0" applyNumberFormat="1" applyFont="1" applyFill="1" applyBorder="1" applyAlignment="1">
      <alignment horizontal="left" vertical="center"/>
    </xf>
    <xf numFmtId="166" fontId="17" fillId="2" borderId="0" xfId="0" applyNumberFormat="1" applyFont="1" applyFill="1" applyBorder="1" applyAlignment="1">
      <alignment horizontal="left" vertical="center"/>
    </xf>
    <xf numFmtId="167" fontId="17" fillId="2" borderId="0" xfId="0" applyNumberFormat="1" applyFont="1" applyFill="1" applyBorder="1" applyAlignment="1">
      <alignment horizontal="center" vertical="center"/>
    </xf>
    <xf numFmtId="0" fontId="17" fillId="2" borderId="0" xfId="0" applyFont="1" applyFill="1" applyBorder="1" applyAlignment="1">
      <alignment horizontal="left" vertical="center"/>
    </xf>
    <xf numFmtId="0" fontId="17" fillId="2" borderId="0" xfId="0" applyFont="1" applyFill="1" applyAlignment="1"/>
    <xf numFmtId="164" fontId="17" fillId="2" borderId="0" xfId="0" applyNumberFormat="1" applyFont="1" applyFill="1" applyBorder="1" applyAlignment="1"/>
    <xf numFmtId="165" fontId="17" fillId="2" borderId="0" xfId="0" applyNumberFormat="1" applyFont="1" applyFill="1" applyBorder="1" applyAlignment="1">
      <alignment horizontal="center"/>
    </xf>
    <xf numFmtId="166" fontId="17" fillId="2" borderId="0" xfId="0" applyNumberFormat="1" applyFont="1" applyFill="1" applyBorder="1" applyAlignment="1">
      <alignment horizontal="center"/>
    </xf>
    <xf numFmtId="167" fontId="17" fillId="2" borderId="0" xfId="0" applyNumberFormat="1" applyFont="1" applyFill="1" applyBorder="1" applyAlignment="1">
      <alignment horizontal="center"/>
    </xf>
    <xf numFmtId="0" fontId="18" fillId="2" borderId="0" xfId="0" applyFont="1" applyFill="1" applyBorder="1" applyAlignment="1"/>
    <xf numFmtId="0" fontId="17" fillId="2" borderId="0" xfId="0" applyFont="1" applyFill="1" applyBorder="1" applyAlignment="1"/>
    <xf numFmtId="0" fontId="19" fillId="0" borderId="0" xfId="0" applyFont="1"/>
    <xf numFmtId="164" fontId="1" fillId="2" borderId="0" xfId="0" applyNumberFormat="1" applyFont="1" applyFill="1" applyBorder="1"/>
    <xf numFmtId="0" fontId="1" fillId="2" borderId="0" xfId="0" applyFont="1" applyFill="1" applyBorder="1"/>
    <xf numFmtId="168" fontId="8" fillId="0" borderId="4" xfId="0" applyNumberFormat="1" applyFont="1" applyFill="1" applyBorder="1" applyAlignment="1" applyProtection="1">
      <alignment horizontal="center"/>
    </xf>
    <xf numFmtId="165" fontId="8" fillId="0" borderId="4" xfId="0" applyNumberFormat="1" applyFont="1" applyFill="1" applyBorder="1" applyAlignment="1">
      <alignment horizontal="center"/>
    </xf>
    <xf numFmtId="0" fontId="6" fillId="2" borderId="0" xfId="0" applyNumberFormat="1" applyFont="1" applyFill="1" applyBorder="1" applyAlignment="1"/>
    <xf numFmtId="0" fontId="6" fillId="2" borderId="0" xfId="0" applyFont="1" applyFill="1" applyBorder="1" applyAlignment="1">
      <alignment horizontal="right"/>
    </xf>
    <xf numFmtId="165" fontId="6" fillId="2" borderId="0" xfId="0" applyNumberFormat="1" applyFont="1" applyFill="1" applyBorder="1" applyAlignment="1">
      <alignment horizontal="center"/>
    </xf>
    <xf numFmtId="164" fontId="6" fillId="2" borderId="0" xfId="0" applyNumberFormat="1" applyFont="1" applyFill="1" applyBorder="1" applyAlignment="1"/>
    <xf numFmtId="166" fontId="6" fillId="2" borderId="0" xfId="0" applyNumberFormat="1" applyFont="1" applyFill="1" applyBorder="1" applyAlignment="1">
      <alignment horizontal="center"/>
    </xf>
    <xf numFmtId="167" fontId="6" fillId="2" borderId="0" xfId="0" applyNumberFormat="1" applyFont="1" applyFill="1" applyBorder="1" applyAlignment="1">
      <alignment horizontal="center"/>
    </xf>
    <xf numFmtId="0" fontId="8" fillId="0" borderId="0" xfId="0" applyFont="1" applyFill="1" applyBorder="1" applyAlignment="1" applyProtection="1"/>
    <xf numFmtId="0" fontId="22" fillId="2" borderId="0" xfId="0" applyNumberFormat="1" applyFont="1" applyFill="1" applyBorder="1" applyAlignment="1"/>
    <xf numFmtId="0" fontId="22" fillId="2" borderId="0" xfId="0" applyFont="1" applyFill="1" applyBorder="1" applyAlignment="1" applyProtection="1"/>
    <xf numFmtId="0" fontId="16" fillId="2" borderId="0" xfId="0" applyFont="1" applyFill="1" applyBorder="1" applyAlignment="1" applyProtection="1">
      <alignment vertical="center"/>
    </xf>
    <xf numFmtId="0" fontId="9" fillId="2" borderId="0" xfId="0" applyFont="1" applyFill="1" applyBorder="1" applyAlignment="1" applyProtection="1">
      <alignment vertical="center"/>
    </xf>
    <xf numFmtId="165" fontId="14" fillId="2" borderId="0" xfId="0" applyNumberFormat="1" applyFont="1" applyFill="1" applyBorder="1" applyAlignment="1" applyProtection="1">
      <alignment horizontal="center" vertical="center"/>
    </xf>
    <xf numFmtId="165" fontId="9" fillId="2" borderId="0" xfId="0" applyNumberFormat="1" applyFont="1" applyFill="1" applyBorder="1" applyAlignment="1">
      <alignment horizontal="center" vertical="center"/>
    </xf>
    <xf numFmtId="168" fontId="14" fillId="2" borderId="0" xfId="0" applyNumberFormat="1" applyFont="1" applyFill="1" applyBorder="1" applyAlignment="1" applyProtection="1">
      <alignment horizontal="center" vertical="center"/>
    </xf>
    <xf numFmtId="166" fontId="14" fillId="2" borderId="0" xfId="0" applyNumberFormat="1" applyFont="1" applyFill="1" applyBorder="1" applyAlignment="1" applyProtection="1">
      <alignment horizontal="center" vertical="center"/>
    </xf>
    <xf numFmtId="167" fontId="14"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left" indent="2"/>
    </xf>
    <xf numFmtId="0" fontId="8" fillId="2" borderId="0" xfId="0" applyFont="1" applyFill="1" applyBorder="1" applyAlignment="1" applyProtection="1">
      <alignment vertical="center"/>
    </xf>
    <xf numFmtId="165" fontId="8" fillId="2" borderId="0" xfId="0" applyNumberFormat="1" applyFont="1" applyFill="1" applyBorder="1" applyAlignment="1">
      <alignment horizontal="center" vertical="center"/>
    </xf>
    <xf numFmtId="168" fontId="8" fillId="2" borderId="0" xfId="0" applyNumberFormat="1" applyFont="1" applyFill="1" applyBorder="1" applyAlignment="1">
      <alignment horizontal="center" vertical="center"/>
    </xf>
    <xf numFmtId="166" fontId="8"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vertical="center"/>
    </xf>
    <xf numFmtId="0" fontId="8" fillId="2" borderId="5" xfId="0" applyFont="1" applyFill="1" applyBorder="1" applyAlignment="1" applyProtection="1">
      <alignment vertical="center"/>
    </xf>
    <xf numFmtId="165" fontId="8" fillId="2" borderId="5" xfId="0" applyNumberFormat="1" applyFont="1" applyFill="1" applyBorder="1" applyAlignment="1" applyProtection="1">
      <alignment horizontal="center" vertical="center"/>
    </xf>
    <xf numFmtId="166" fontId="8" fillId="2" borderId="5" xfId="0" applyNumberFormat="1" applyFont="1" applyFill="1" applyBorder="1" applyAlignment="1" applyProtection="1">
      <alignment horizontal="center" vertical="center"/>
    </xf>
    <xf numFmtId="167" fontId="8" fillId="2" borderId="5" xfId="0" applyNumberFormat="1" applyFont="1" applyFill="1" applyBorder="1" applyAlignment="1">
      <alignment horizontal="center" vertical="center"/>
    </xf>
    <xf numFmtId="166" fontId="8" fillId="2" borderId="0" xfId="0" applyNumberFormat="1" applyFont="1" applyFill="1" applyBorder="1" applyAlignment="1" applyProtection="1">
      <alignment horizontal="center" vertical="center"/>
    </xf>
    <xf numFmtId="166" fontId="24" fillId="2" borderId="0" xfId="0" applyNumberFormat="1" applyFont="1" applyFill="1" applyBorder="1" applyAlignment="1"/>
    <xf numFmtId="0" fontId="6" fillId="2" borderId="0" xfId="0" applyFont="1" applyFill="1" applyBorder="1" applyAlignment="1">
      <alignment horizontal="center"/>
    </xf>
    <xf numFmtId="0" fontId="1" fillId="2" borderId="0" xfId="0" applyFont="1" applyFill="1" applyBorder="1" applyAlignment="1">
      <alignment horizontal="center"/>
    </xf>
    <xf numFmtId="165" fontId="25" fillId="2" borderId="0" xfId="0" applyNumberFormat="1" applyFont="1" applyFill="1" applyBorder="1" applyAlignment="1">
      <alignment horizontal="center"/>
    </xf>
    <xf numFmtId="0" fontId="4" fillId="2" borderId="0" xfId="0" applyFont="1" applyFill="1" applyBorder="1" applyAlignment="1">
      <alignment horizontal="center"/>
    </xf>
    <xf numFmtId="0" fontId="6" fillId="2" borderId="1" xfId="0" applyFont="1" applyFill="1" applyBorder="1" applyAlignment="1">
      <alignment horizontal="center"/>
    </xf>
    <xf numFmtId="0" fontId="6" fillId="2" borderId="2" xfId="0" applyNumberFormat="1" applyFont="1" applyFill="1" applyBorder="1" applyAlignment="1">
      <alignment horizontal="right"/>
    </xf>
    <xf numFmtId="0" fontId="12" fillId="2" borderId="0" xfId="0" applyFont="1" applyFill="1" applyBorder="1" applyAlignment="1">
      <alignment horizontal="center"/>
    </xf>
    <xf numFmtId="166" fontId="9" fillId="2" borderId="0" xfId="0" applyNumberFormat="1" applyFont="1" applyFill="1" applyBorder="1" applyAlignment="1">
      <alignment horizontal="right"/>
    </xf>
    <xf numFmtId="167" fontId="8" fillId="2" borderId="0" xfId="0" applyNumberFormat="1" applyFont="1" applyFill="1" applyBorder="1" applyAlignment="1">
      <alignment horizontal="right"/>
    </xf>
    <xf numFmtId="167" fontId="9" fillId="2" borderId="0" xfId="0" applyNumberFormat="1" applyFont="1" applyFill="1" applyBorder="1" applyAlignment="1">
      <alignment horizontal="right"/>
    </xf>
    <xf numFmtId="166" fontId="14" fillId="2" borderId="0" xfId="0" applyNumberFormat="1" applyFont="1" applyFill="1" applyBorder="1" applyAlignment="1">
      <alignment horizontal="right"/>
    </xf>
    <xf numFmtId="167" fontId="9" fillId="2" borderId="3" xfId="0" applyNumberFormat="1" applyFont="1" applyFill="1" applyBorder="1" applyAlignment="1">
      <alignment horizontal="right"/>
    </xf>
    <xf numFmtId="167" fontId="8" fillId="0" borderId="0" xfId="0" applyNumberFormat="1" applyFont="1" applyFill="1" applyBorder="1" applyAlignment="1">
      <alignment horizontal="center" vertical="center"/>
    </xf>
    <xf numFmtId="169" fontId="8" fillId="2" borderId="0" xfId="0" applyNumberFormat="1" applyFont="1" applyFill="1" applyBorder="1" applyAlignment="1" applyProtection="1">
      <alignment horizontal="center"/>
    </xf>
    <xf numFmtId="0" fontId="9" fillId="2" borderId="0" xfId="0" applyFont="1" applyFill="1" applyBorder="1" applyAlignment="1">
      <alignment horizontal="center"/>
    </xf>
    <xf numFmtId="0" fontId="17" fillId="2" borderId="0" xfId="0" applyFont="1" applyFill="1" applyBorder="1" applyAlignment="1">
      <alignment horizontal="center" vertical="center"/>
    </xf>
    <xf numFmtId="0" fontId="17" fillId="2" borderId="0" xfId="0" applyFont="1" applyFill="1" applyBorder="1" applyAlignment="1">
      <alignment horizontal="center"/>
    </xf>
    <xf numFmtId="166" fontId="8" fillId="0" borderId="4" xfId="0" applyNumberFormat="1" applyFont="1" applyFill="1" applyBorder="1" applyAlignment="1">
      <alignment horizontal="center"/>
    </xf>
    <xf numFmtId="166" fontId="8" fillId="0" borderId="0" xfId="0" applyNumberFormat="1" applyFont="1" applyFill="1" applyBorder="1" applyAlignment="1" applyProtection="1">
      <alignment horizontal="center"/>
    </xf>
    <xf numFmtId="0" fontId="24" fillId="3" borderId="0" xfId="0" applyFont="1" applyFill="1" applyBorder="1" applyAlignment="1" applyProtection="1">
      <alignment horizontal="left"/>
    </xf>
    <xf numFmtId="166" fontId="24" fillId="3" borderId="0" xfId="0" applyNumberFormat="1" applyFont="1" applyFill="1" applyBorder="1" applyAlignment="1" applyProtection="1"/>
    <xf numFmtId="165" fontId="24" fillId="3" borderId="0" xfId="0" applyNumberFormat="1" applyFont="1" applyFill="1" applyBorder="1" applyAlignment="1">
      <alignment horizontal="center"/>
    </xf>
    <xf numFmtId="166" fontId="24" fillId="3" borderId="0" xfId="0" applyNumberFormat="1" applyFont="1" applyFill="1" applyBorder="1" applyAlignment="1">
      <alignment horizontal="center"/>
    </xf>
    <xf numFmtId="167" fontId="24" fillId="3" borderId="0" xfId="0" applyNumberFormat="1" applyFont="1" applyFill="1" applyBorder="1" applyAlignment="1">
      <alignment horizontal="center"/>
    </xf>
    <xf numFmtId="0" fontId="24" fillId="2" borderId="0" xfId="0" applyFont="1" applyFill="1" applyBorder="1" applyAlignment="1" applyProtection="1">
      <alignment horizontal="left"/>
    </xf>
    <xf numFmtId="166" fontId="24" fillId="2" borderId="0" xfId="0" applyNumberFormat="1" applyFont="1" applyFill="1" applyBorder="1" applyAlignment="1" applyProtection="1"/>
    <xf numFmtId="165" fontId="24" fillId="2" borderId="0" xfId="0" applyNumberFormat="1" applyFont="1" applyFill="1" applyBorder="1" applyAlignment="1">
      <alignment horizontal="center"/>
    </xf>
    <xf numFmtId="166" fontId="24" fillId="2" borderId="0" xfId="0" applyNumberFormat="1" applyFont="1" applyFill="1" applyBorder="1" applyAlignment="1">
      <alignment horizontal="center"/>
    </xf>
    <xf numFmtId="167" fontId="24" fillId="2" borderId="0" xfId="0" applyNumberFormat="1" applyFont="1" applyFill="1" applyBorder="1" applyAlignment="1">
      <alignment horizontal="center"/>
    </xf>
    <xf numFmtId="0" fontId="24" fillId="0" borderId="0" xfId="0" applyFont="1" applyFill="1" applyBorder="1" applyAlignment="1" applyProtection="1">
      <alignment horizontal="left"/>
    </xf>
    <xf numFmtId="166" fontId="24" fillId="0" borderId="0" xfId="0" applyNumberFormat="1" applyFont="1" applyFill="1" applyBorder="1" applyAlignment="1" applyProtection="1"/>
    <xf numFmtId="165" fontId="24" fillId="0" borderId="0" xfId="0" applyNumberFormat="1" applyFont="1" applyFill="1" applyBorder="1" applyAlignment="1">
      <alignment horizontal="center"/>
    </xf>
    <xf numFmtId="166"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170" fontId="12" fillId="2" borderId="0" xfId="0" applyNumberFormat="1" applyFont="1" applyFill="1" applyBorder="1" applyAlignment="1"/>
    <xf numFmtId="0" fontId="9" fillId="2" borderId="0" xfId="0" applyFont="1" applyFill="1" applyBorder="1" applyAlignment="1"/>
    <xf numFmtId="165" fontId="26" fillId="2" borderId="3" xfId="0" applyNumberFormat="1" applyFont="1" applyFill="1" applyBorder="1" applyAlignment="1">
      <alignment horizontal="center"/>
    </xf>
    <xf numFmtId="171" fontId="24" fillId="3" borderId="0" xfId="0" applyNumberFormat="1" applyFont="1" applyFill="1" applyBorder="1" applyAlignment="1">
      <alignment horizontal="center"/>
    </xf>
    <xf numFmtId="171" fontId="24" fillId="2" borderId="0" xfId="0" applyNumberFormat="1" applyFont="1" applyFill="1" applyBorder="1" applyAlignment="1">
      <alignment horizontal="center"/>
    </xf>
    <xf numFmtId="171" fontId="24" fillId="0" borderId="0" xfId="0" applyNumberFormat="1" applyFont="1" applyFill="1" applyBorder="1" applyAlignment="1">
      <alignment horizontal="center"/>
    </xf>
    <xf numFmtId="0" fontId="9" fillId="3" borderId="0" xfId="0" applyFont="1" applyFill="1" applyBorder="1" applyAlignment="1" applyProtection="1"/>
    <xf numFmtId="165" fontId="9" fillId="3" borderId="0" xfId="0" applyNumberFormat="1" applyFont="1" applyFill="1" applyBorder="1" applyAlignment="1">
      <alignment horizontal="center"/>
    </xf>
    <xf numFmtId="168" fontId="9" fillId="3" borderId="0" xfId="0" applyNumberFormat="1" applyFont="1" applyFill="1" applyBorder="1" applyAlignment="1">
      <alignment horizontal="center"/>
    </xf>
    <xf numFmtId="166" fontId="9" fillId="3" borderId="0" xfId="0" applyNumberFormat="1" applyFont="1" applyFill="1" applyBorder="1" applyAlignment="1">
      <alignment horizontal="center"/>
    </xf>
    <xf numFmtId="167" fontId="9" fillId="3" borderId="0" xfId="0" applyNumberFormat="1" applyFont="1" applyFill="1" applyBorder="1" applyAlignment="1">
      <alignment horizontal="center"/>
    </xf>
    <xf numFmtId="0" fontId="9" fillId="2" borderId="0" xfId="0" applyFont="1" applyFill="1" applyBorder="1" applyAlignment="1" applyProtection="1"/>
    <xf numFmtId="0" fontId="9" fillId="3" borderId="3" xfId="0" applyFont="1" applyFill="1" applyBorder="1" applyAlignment="1" applyProtection="1"/>
    <xf numFmtId="165" fontId="9" fillId="3" borderId="3" xfId="0" applyNumberFormat="1" applyFont="1" applyFill="1" applyBorder="1" applyAlignment="1">
      <alignment horizontal="center"/>
    </xf>
    <xf numFmtId="168" fontId="9" fillId="3" borderId="3" xfId="0" applyNumberFormat="1" applyFont="1" applyFill="1" applyBorder="1" applyAlignment="1">
      <alignment horizontal="center"/>
    </xf>
    <xf numFmtId="166" fontId="9" fillId="3" borderId="3" xfId="0" applyNumberFormat="1" applyFont="1" applyFill="1" applyBorder="1" applyAlignment="1">
      <alignment horizontal="center"/>
    </xf>
    <xf numFmtId="167" fontId="9" fillId="3" borderId="3" xfId="0" applyNumberFormat="1" applyFont="1" applyFill="1" applyBorder="1" applyAlignment="1">
      <alignment horizontal="center"/>
    </xf>
    <xf numFmtId="168" fontId="9" fillId="2" borderId="3" xfId="0" applyNumberFormat="1" applyFont="1" applyFill="1" applyBorder="1" applyAlignment="1">
      <alignment horizontal="center"/>
    </xf>
    <xf numFmtId="0" fontId="9" fillId="0" borderId="0" xfId="0" applyFont="1" applyFill="1" applyBorder="1" applyAlignment="1" applyProtection="1"/>
    <xf numFmtId="165" fontId="9" fillId="0" borderId="0" xfId="0" applyNumberFormat="1" applyFont="1" applyFill="1" applyBorder="1" applyAlignment="1">
      <alignment horizontal="center"/>
    </xf>
    <xf numFmtId="168"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167" fontId="9" fillId="0" borderId="0" xfId="0" applyNumberFormat="1" applyFont="1" applyFill="1" applyBorder="1" applyAlignment="1">
      <alignment horizontal="center"/>
    </xf>
    <xf numFmtId="167" fontId="9" fillId="3" borderId="0" xfId="0" applyNumberFormat="1" applyFont="1" applyFill="1" applyBorder="1" applyAlignment="1">
      <alignment horizontal="right"/>
    </xf>
    <xf numFmtId="167" fontId="9" fillId="3" borderId="3" xfId="0" applyNumberFormat="1" applyFont="1" applyFill="1" applyBorder="1" applyAlignment="1">
      <alignment horizontal="right"/>
    </xf>
    <xf numFmtId="167" fontId="27" fillId="0" borderId="0" xfId="0" applyNumberFormat="1" applyFont="1" applyFill="1" applyBorder="1" applyAlignment="1">
      <alignment horizontal="center"/>
    </xf>
    <xf numFmtId="0" fontId="9" fillId="2" borderId="0" xfId="0" applyFont="1" applyFill="1" applyBorder="1" applyAlignment="1"/>
    <xf numFmtId="166" fontId="8" fillId="2" borderId="4" xfId="0" applyNumberFormat="1" applyFont="1" applyFill="1" applyBorder="1" applyAlignment="1" applyProtection="1"/>
    <xf numFmtId="168" fontId="8" fillId="2" borderId="4" xfId="0" applyNumberFormat="1" applyFont="1" applyFill="1" applyBorder="1" applyAlignment="1" applyProtection="1">
      <alignment horizontal="center"/>
    </xf>
    <xf numFmtId="166" fontId="8" fillId="2" borderId="4" xfId="0" applyNumberFormat="1" applyFont="1" applyFill="1" applyBorder="1" applyAlignment="1">
      <alignment horizontal="center"/>
    </xf>
    <xf numFmtId="165" fontId="8" fillId="0" borderId="0" xfId="0" applyNumberFormat="1" applyFont="1" applyFill="1" applyBorder="1" applyAlignment="1" applyProtection="1">
      <alignment horizontal="center"/>
    </xf>
    <xf numFmtId="0" fontId="6" fillId="0" borderId="0" xfId="0" applyFont="1" applyFill="1" applyBorder="1" applyAlignment="1"/>
    <xf numFmtId="0" fontId="6" fillId="0" borderId="0" xfId="0" applyNumberFormat="1" applyFont="1" applyFill="1" applyBorder="1" applyAlignment="1">
      <alignment horizontal="center"/>
    </xf>
    <xf numFmtId="167" fontId="6" fillId="0" borderId="0" xfId="0" applyNumberFormat="1" applyFont="1" applyFill="1" applyAlignment="1">
      <alignment horizontal="center"/>
    </xf>
    <xf numFmtId="165" fontId="6" fillId="0" borderId="0" xfId="0" applyNumberFormat="1" applyFont="1" applyFill="1" applyBorder="1" applyAlignment="1">
      <alignment horizontal="center"/>
    </xf>
    <xf numFmtId="0" fontId="6" fillId="0" borderId="1" xfId="0" applyNumberFormat="1" applyFont="1" applyFill="1" applyBorder="1" applyAlignment="1"/>
    <xf numFmtId="0" fontId="6" fillId="0" borderId="1" xfId="0" applyFont="1" applyFill="1" applyBorder="1" applyAlignment="1">
      <alignment horizontal="right"/>
    </xf>
    <xf numFmtId="165" fontId="6" fillId="0" borderId="1" xfId="0" applyNumberFormat="1" applyFont="1" applyFill="1" applyBorder="1" applyAlignment="1">
      <alignment horizontal="center"/>
    </xf>
    <xf numFmtId="164" fontId="6" fillId="0" borderId="1" xfId="0" applyNumberFormat="1" applyFont="1" applyFill="1" applyBorder="1" applyAlignment="1"/>
    <xf numFmtId="166" fontId="6" fillId="0" borderId="1" xfId="0" applyNumberFormat="1" applyFont="1" applyFill="1" applyBorder="1" applyAlignment="1">
      <alignment horizontal="center"/>
    </xf>
    <xf numFmtId="167" fontId="6" fillId="0" borderId="1" xfId="0" applyNumberFormat="1" applyFont="1" applyFill="1" applyBorder="1" applyAlignment="1">
      <alignment horizontal="center"/>
    </xf>
    <xf numFmtId="0" fontId="6" fillId="0" borderId="1" xfId="0" applyFont="1" applyFill="1" applyBorder="1" applyAlignment="1">
      <alignment horizontal="center"/>
    </xf>
    <xf numFmtId="0" fontId="9" fillId="0" borderId="0" xfId="0" applyFont="1" applyFill="1" applyBorder="1" applyAlignment="1"/>
    <xf numFmtId="0" fontId="9" fillId="0" borderId="3" xfId="0" applyFont="1" applyFill="1" applyBorder="1" applyAlignment="1" applyProtection="1"/>
    <xf numFmtId="165" fontId="9" fillId="0" borderId="3" xfId="0" applyNumberFormat="1" applyFont="1" applyFill="1" applyBorder="1" applyAlignment="1">
      <alignment horizontal="center"/>
    </xf>
    <xf numFmtId="168" fontId="9" fillId="0" borderId="3" xfId="0" applyNumberFormat="1" applyFont="1" applyFill="1" applyBorder="1" applyAlignment="1">
      <alignment horizontal="center"/>
    </xf>
    <xf numFmtId="166" fontId="9" fillId="0" borderId="3" xfId="0" applyNumberFormat="1" applyFont="1" applyFill="1" applyBorder="1" applyAlignment="1">
      <alignment horizontal="center"/>
    </xf>
    <xf numFmtId="167" fontId="9" fillId="0" borderId="3" xfId="0" applyNumberFormat="1" applyFont="1" applyFill="1" applyBorder="1" applyAlignment="1">
      <alignment horizontal="center"/>
    </xf>
    <xf numFmtId="0" fontId="9" fillId="0" borderId="3" xfId="0" applyFont="1" applyFill="1" applyBorder="1" applyAlignment="1"/>
    <xf numFmtId="0" fontId="0" fillId="0" borderId="0" xfId="0" applyFill="1"/>
    <xf numFmtId="0" fontId="9" fillId="0" borderId="6" xfId="0" applyFont="1" applyFill="1" applyBorder="1" applyAlignment="1" applyProtection="1"/>
    <xf numFmtId="165" fontId="9" fillId="0" borderId="6" xfId="0" applyNumberFormat="1" applyFont="1" applyFill="1" applyBorder="1" applyAlignment="1">
      <alignment horizontal="center"/>
    </xf>
    <xf numFmtId="168" fontId="9" fillId="0" borderId="6" xfId="0" applyNumberFormat="1" applyFont="1" applyFill="1" applyBorder="1" applyAlignment="1">
      <alignment horizontal="center"/>
    </xf>
    <xf numFmtId="166" fontId="9" fillId="0" borderId="6" xfId="0" applyNumberFormat="1" applyFont="1" applyFill="1" applyBorder="1" applyAlignment="1">
      <alignment horizontal="center"/>
    </xf>
    <xf numFmtId="167" fontId="9" fillId="0" borderId="6" xfId="0" applyNumberFormat="1" applyFont="1" applyFill="1" applyBorder="1" applyAlignment="1">
      <alignment horizontal="center"/>
    </xf>
    <xf numFmtId="0" fontId="28" fillId="0" borderId="0" xfId="0" applyFont="1" applyFill="1"/>
    <xf numFmtId="0" fontId="28" fillId="0" borderId="0" xfId="0" applyFont="1"/>
    <xf numFmtId="0" fontId="9" fillId="2" borderId="0" xfId="0" applyFont="1" applyFill="1" applyBorder="1" applyAlignment="1"/>
    <xf numFmtId="0" fontId="8" fillId="2" borderId="7" xfId="0" applyFont="1" applyFill="1" applyBorder="1" applyAlignment="1" applyProtection="1"/>
    <xf numFmtId="165" fontId="8" fillId="2" borderId="7" xfId="0" applyNumberFormat="1" applyFont="1" applyFill="1" applyBorder="1" applyAlignment="1" applyProtection="1">
      <alignment horizontal="center"/>
    </xf>
    <xf numFmtId="165" fontId="8" fillId="0" borderId="7" xfId="0" applyNumberFormat="1" applyFont="1" applyFill="1" applyBorder="1" applyAlignment="1" applyProtection="1">
      <alignment horizontal="center"/>
    </xf>
    <xf numFmtId="166" fontId="8" fillId="2" borderId="7" xfId="0" applyNumberFormat="1" applyFont="1" applyFill="1" applyBorder="1" applyAlignment="1" applyProtection="1">
      <alignment horizontal="center"/>
    </xf>
    <xf numFmtId="167" fontId="8" fillId="2" borderId="7" xfId="0" applyNumberFormat="1" applyFont="1" applyFill="1" applyBorder="1" applyAlignment="1">
      <alignment horizontal="center"/>
    </xf>
    <xf numFmtId="0" fontId="7" fillId="2" borderId="0" xfId="0" applyFont="1" applyFill="1" applyAlignment="1">
      <alignment horizontal="left" wrapText="1"/>
    </xf>
    <xf numFmtId="0" fontId="7" fillId="2" borderId="0" xfId="0" applyFont="1" applyFill="1" applyBorder="1" applyAlignment="1">
      <alignment horizontal="left" wrapText="1"/>
    </xf>
    <xf numFmtId="0" fontId="30" fillId="2" borderId="0" xfId="0" applyFont="1" applyFill="1" applyBorder="1" applyAlignment="1">
      <alignment horizontal="center"/>
    </xf>
    <xf numFmtId="0" fontId="6" fillId="2" borderId="0" xfId="0" applyFont="1" applyFill="1" applyBorder="1" applyAlignment="1">
      <alignment horizontal="center"/>
    </xf>
    <xf numFmtId="0" fontId="8" fillId="2" borderId="0" xfId="0" applyFont="1" applyFill="1" applyBorder="1" applyAlignment="1" applyProtection="1">
      <alignment wrapText="1"/>
    </xf>
    <xf numFmtId="0" fontId="9" fillId="2" borderId="0" xfId="0" applyFont="1" applyFill="1" applyBorder="1" applyAlignment="1"/>
    <xf numFmtId="0" fontId="8" fillId="2" borderId="0" xfId="0" applyFont="1" applyFill="1" applyBorder="1" applyAlignment="1" applyProtection="1">
      <alignment horizontal="left" wrapText="1"/>
    </xf>
    <xf numFmtId="0" fontId="5" fillId="2" borderId="0" xfId="0" applyFont="1" applyFill="1" applyAlignment="1">
      <alignment horizontal="left" vertical="center"/>
    </xf>
    <xf numFmtId="0" fontId="6"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9</xdr:col>
      <xdr:colOff>870173</xdr:colOff>
      <xdr:row>0</xdr:row>
      <xdr:rowOff>152400</xdr:rowOff>
    </xdr:to>
    <xdr:grpSp>
      <xdr:nvGrpSpPr>
        <xdr:cNvPr id="2" name="Group 1"/>
        <xdr:cNvGrpSpPr>
          <a:grpSpLocks noChangeAspect="1"/>
        </xdr:cNvGrpSpPr>
      </xdr:nvGrpSpPr>
      <xdr:grpSpPr bwMode="auto">
        <a:xfrm>
          <a:off x="0" y="28575"/>
          <a:ext cx="6402611" cy="123825"/>
          <a:chOff x="1" y="16"/>
          <a:chExt cx="738" cy="13"/>
        </a:xfrm>
      </xdr:grpSpPr>
      <xdr:pic>
        <xdr:nvPicPr>
          <xdr:cNvPr id="3" name="Picture 2"/>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4" name="Line 3"/>
          <xdr:cNvSpPr>
            <a:spLocks noChangeAspect="1" noChangeShapeType="1"/>
          </xdr:cNvSpPr>
        </xdr:nvSpPr>
        <xdr:spPr bwMode="auto">
          <a:xfrm>
            <a:off x="1" y="29"/>
            <a:ext cx="738" cy="0"/>
          </a:xfrm>
          <a:prstGeom prst="line">
            <a:avLst/>
          </a:prstGeom>
          <a:noFill/>
          <a:ln w="25400">
            <a:solidFill>
              <a:srgbClr val="000000"/>
            </a:solidFill>
            <a:round/>
            <a:headEnd/>
            <a:tailEnd/>
          </a:ln>
        </xdr:spPr>
      </xdr:sp>
    </xdr:grpSp>
    <xdr:clientData/>
  </xdr:twoCellAnchor>
  <xdr:twoCellAnchor>
    <xdr:from>
      <xdr:col>0</xdr:col>
      <xdr:colOff>0</xdr:colOff>
      <xdr:row>110</xdr:row>
      <xdr:rowOff>28575</xdr:rowOff>
    </xdr:from>
    <xdr:to>
      <xdr:col>9</xdr:col>
      <xdr:colOff>887245</xdr:colOff>
      <xdr:row>110</xdr:row>
      <xdr:rowOff>152400</xdr:rowOff>
    </xdr:to>
    <xdr:grpSp>
      <xdr:nvGrpSpPr>
        <xdr:cNvPr id="5" name="Group 4"/>
        <xdr:cNvGrpSpPr>
          <a:grpSpLocks noChangeAspect="1"/>
        </xdr:cNvGrpSpPr>
      </xdr:nvGrpSpPr>
      <xdr:grpSpPr bwMode="auto">
        <a:xfrm>
          <a:off x="0" y="17975263"/>
          <a:ext cx="6419683" cy="123825"/>
          <a:chOff x="1" y="16"/>
          <a:chExt cx="740" cy="13"/>
        </a:xfrm>
      </xdr:grpSpPr>
      <xdr:pic>
        <xdr:nvPicPr>
          <xdr:cNvPr id="6" name="Picture 5"/>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7" name="Line 18"/>
          <xdr:cNvSpPr>
            <a:spLocks noChangeAspect="1" noChangeShapeType="1"/>
          </xdr:cNvSpPr>
        </xdr:nvSpPr>
        <xdr:spPr bwMode="auto">
          <a:xfrm>
            <a:off x="1" y="29"/>
            <a:ext cx="740" cy="0"/>
          </a:xfrm>
          <a:prstGeom prst="line">
            <a:avLst/>
          </a:prstGeom>
          <a:noFill/>
          <a:ln w="25400">
            <a:solidFill>
              <a:srgbClr val="000000"/>
            </a:solidFill>
            <a:round/>
            <a:headEnd/>
            <a:tailEnd/>
          </a:ln>
        </xdr:spPr>
      </xdr:sp>
    </xdr:grpSp>
    <xdr:clientData/>
  </xdr:twoCellAnchor>
  <xdr:twoCellAnchor>
    <xdr:from>
      <xdr:col>0</xdr:col>
      <xdr:colOff>9525</xdr:colOff>
      <xdr:row>55</xdr:row>
      <xdr:rowOff>85725</xdr:rowOff>
    </xdr:from>
    <xdr:to>
      <xdr:col>9</xdr:col>
      <xdr:colOff>862627</xdr:colOff>
      <xdr:row>55</xdr:row>
      <xdr:rowOff>209550</xdr:rowOff>
    </xdr:to>
    <xdr:grpSp>
      <xdr:nvGrpSpPr>
        <xdr:cNvPr id="8" name="Group 7"/>
        <xdr:cNvGrpSpPr>
          <a:grpSpLocks noChangeAspect="1"/>
        </xdr:cNvGrpSpPr>
      </xdr:nvGrpSpPr>
      <xdr:grpSpPr bwMode="auto">
        <a:xfrm>
          <a:off x="9525" y="8943975"/>
          <a:ext cx="6385540" cy="123825"/>
          <a:chOff x="1" y="16"/>
          <a:chExt cx="736" cy="13"/>
        </a:xfrm>
      </xdr:grpSpPr>
      <xdr:pic>
        <xdr:nvPicPr>
          <xdr:cNvPr id="9" name="Picture 8"/>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10" name="Line 21"/>
          <xdr:cNvSpPr>
            <a:spLocks noChangeAspect="1" noChangeShapeType="1"/>
          </xdr:cNvSpPr>
        </xdr:nvSpPr>
        <xdr:spPr bwMode="auto">
          <a:xfrm>
            <a:off x="1" y="29"/>
            <a:ext cx="736" cy="0"/>
          </a:xfrm>
          <a:prstGeom prst="line">
            <a:avLst/>
          </a:prstGeom>
          <a:noFill/>
          <a:ln w="25400">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4"/>
  <sheetViews>
    <sheetView showGridLines="0" tabSelected="1" defaultGridColor="0" view="pageBreakPreview" colorId="12" zoomScale="120" zoomScaleNormal="150" zoomScaleSheetLayoutView="120" workbookViewId="0">
      <selection activeCell="K1" sqref="K1"/>
    </sheetView>
  </sheetViews>
  <sheetFormatPr defaultColWidth="10.85546875" defaultRowHeight="12.75" customHeight="1" outlineLevelRow="1"/>
  <cols>
    <col min="1" max="1" width="18.42578125" style="6" customWidth="1"/>
    <col min="2" max="2" width="1.42578125" style="6" customWidth="1"/>
    <col min="3" max="4" width="7.85546875" style="98" customWidth="1"/>
    <col min="5" max="5" width="10.85546875" style="3" customWidth="1"/>
    <col min="6" max="6" width="7.85546875" style="98" bestFit="1" customWidth="1"/>
    <col min="7" max="7" width="9.85546875" style="98" bestFit="1" customWidth="1"/>
    <col min="8" max="8" width="10.28515625" style="4" customWidth="1"/>
    <col min="9" max="9" width="8.5703125" style="5" bestFit="1" customWidth="1"/>
    <col min="10" max="10" width="13.7109375" style="131" bestFit="1" customWidth="1"/>
    <col min="11" max="11" width="6.85546875" style="99" customWidth="1"/>
    <col min="12" max="13" width="1.140625" style="99" customWidth="1"/>
    <col min="14" max="15" width="1.42578125" style="99" customWidth="1"/>
    <col min="16" max="16" width="1.28515625" style="99" customWidth="1"/>
    <col min="17" max="16384" width="10.85546875" style="99"/>
  </cols>
  <sheetData>
    <row r="1" spans="1:11" s="6" customFormat="1" ht="15" customHeight="1">
      <c r="A1" s="1"/>
      <c r="B1" s="1"/>
      <c r="C1" s="2"/>
      <c r="D1" s="2"/>
      <c r="E1" s="3"/>
      <c r="F1" s="2"/>
      <c r="G1" s="2"/>
      <c r="H1" s="4"/>
      <c r="I1" s="5"/>
      <c r="J1" s="131"/>
    </row>
    <row r="2" spans="1:11" s="13" customFormat="1" ht="16.7" customHeight="1">
      <c r="A2" s="7" t="s">
        <v>0</v>
      </c>
      <c r="B2" s="7"/>
      <c r="C2" s="8"/>
      <c r="D2" s="8"/>
      <c r="E2" s="9"/>
      <c r="F2" s="8"/>
      <c r="G2" s="8"/>
      <c r="H2" s="10"/>
      <c r="I2" s="11"/>
      <c r="J2" s="132"/>
      <c r="K2" s="12"/>
    </row>
    <row r="3" spans="1:11" s="12" customFormat="1">
      <c r="A3" s="14" t="s">
        <v>107</v>
      </c>
      <c r="B3" s="14"/>
      <c r="I3" s="15"/>
      <c r="J3" s="133"/>
    </row>
    <row r="4" spans="1:11" s="12" customFormat="1" ht="21" customHeight="1">
      <c r="A4" s="14"/>
      <c r="B4" s="14"/>
      <c r="I4" s="15"/>
      <c r="J4" s="133"/>
    </row>
    <row r="5" spans="1:11" s="17" customFormat="1" ht="14.25">
      <c r="A5" s="16" t="s">
        <v>1</v>
      </c>
      <c r="B5" s="16"/>
      <c r="C5" s="229" t="s">
        <v>122</v>
      </c>
      <c r="D5" s="230"/>
      <c r="E5" s="230"/>
      <c r="F5" s="230"/>
      <c r="G5" s="230"/>
      <c r="I5" s="18" t="s">
        <v>120</v>
      </c>
      <c r="J5" s="104" t="s">
        <v>4</v>
      </c>
    </row>
    <row r="6" spans="1:11" s="17" customFormat="1" ht="14.25">
      <c r="A6" s="19" t="s">
        <v>5</v>
      </c>
      <c r="B6" s="19"/>
      <c r="C6" s="20" t="s">
        <v>6</v>
      </c>
      <c r="D6" s="20" t="s">
        <v>7</v>
      </c>
      <c r="E6" s="21" t="s">
        <v>118</v>
      </c>
      <c r="F6" s="21" t="s">
        <v>119</v>
      </c>
      <c r="G6" s="22" t="s">
        <v>117</v>
      </c>
      <c r="H6" s="23" t="s">
        <v>10</v>
      </c>
      <c r="I6" s="24" t="s">
        <v>121</v>
      </c>
      <c r="J6" s="134" t="s">
        <v>124</v>
      </c>
    </row>
    <row r="7" spans="1:11" s="31" customFormat="1" ht="12">
      <c r="A7" s="25" t="s">
        <v>12</v>
      </c>
      <c r="B7" s="25"/>
      <c r="C7" s="26"/>
      <c r="D7" s="26"/>
      <c r="E7" s="27"/>
      <c r="F7" s="28"/>
      <c r="G7" s="26"/>
      <c r="H7" s="29"/>
      <c r="I7" s="30"/>
      <c r="J7" s="135"/>
    </row>
    <row r="8" spans="1:11" s="31" customFormat="1" ht="13.15" customHeight="1">
      <c r="A8" s="170" t="s">
        <v>13</v>
      </c>
      <c r="B8" s="170"/>
      <c r="C8" s="171">
        <v>12.030999999999999</v>
      </c>
      <c r="D8" s="171">
        <v>5.1916000000000002</v>
      </c>
      <c r="E8" s="171">
        <f t="shared" ref="E8:E21" si="0">C8+D8</f>
        <v>17.2226</v>
      </c>
      <c r="F8" s="172">
        <v>4.8483000000000001</v>
      </c>
      <c r="G8" s="171">
        <f t="shared" ref="G8:G21" si="1">E8+F8</f>
        <v>22.070900000000002</v>
      </c>
      <c r="H8" s="173">
        <v>6963.81</v>
      </c>
      <c r="I8" s="174">
        <f>H8/G8</f>
        <v>315.51998332646156</v>
      </c>
      <c r="J8" s="174">
        <v>33</v>
      </c>
    </row>
    <row r="9" spans="1:11" s="31" customFormat="1" ht="13.15" customHeight="1">
      <c r="A9" s="175" t="s">
        <v>14</v>
      </c>
      <c r="B9" s="175"/>
      <c r="C9" s="32">
        <v>7.2755000000000001</v>
      </c>
      <c r="D9" s="32">
        <v>4</v>
      </c>
      <c r="E9" s="32">
        <f t="shared" si="0"/>
        <v>11.275500000000001</v>
      </c>
      <c r="F9" s="33">
        <v>2.9375</v>
      </c>
      <c r="G9" s="32">
        <f t="shared" si="1"/>
        <v>14.213000000000001</v>
      </c>
      <c r="H9" s="34">
        <v>2254</v>
      </c>
      <c r="I9" s="35">
        <f t="shared" ref="I9:I20" si="2">H9/G9</f>
        <v>158.58720889326671</v>
      </c>
      <c r="J9" s="35">
        <v>15</v>
      </c>
    </row>
    <row r="10" spans="1:11" s="31" customFormat="1" ht="13.15" customHeight="1">
      <c r="A10" s="170" t="s">
        <v>15</v>
      </c>
      <c r="B10" s="170"/>
      <c r="C10" s="171">
        <v>12.765499999999999</v>
      </c>
      <c r="D10" s="171">
        <v>7.8742000000000001</v>
      </c>
      <c r="E10" s="171">
        <f t="shared" si="0"/>
        <v>20.639699999999998</v>
      </c>
      <c r="F10" s="172">
        <v>0.99260000000000004</v>
      </c>
      <c r="G10" s="171">
        <f t="shared" si="1"/>
        <v>21.632299999999997</v>
      </c>
      <c r="H10" s="173">
        <v>7165.4224000000004</v>
      </c>
      <c r="I10" s="174">
        <f t="shared" si="2"/>
        <v>331.23719622971208</v>
      </c>
      <c r="J10" s="174">
        <v>59</v>
      </c>
    </row>
    <row r="11" spans="1:11" s="31" customFormat="1" ht="13.15" customHeight="1">
      <c r="A11" s="175" t="s">
        <v>16</v>
      </c>
      <c r="B11" s="175"/>
      <c r="C11" s="32">
        <v>18.299099999999999</v>
      </c>
      <c r="D11" s="32">
        <v>8.4167000000000005</v>
      </c>
      <c r="E11" s="32">
        <f t="shared" si="0"/>
        <v>26.715800000000002</v>
      </c>
      <c r="F11" s="33">
        <v>2.3281999999999998</v>
      </c>
      <c r="G11" s="32">
        <f t="shared" si="1"/>
        <v>29.044</v>
      </c>
      <c r="H11" s="34">
        <v>9468.5077000000001</v>
      </c>
      <c r="I11" s="35">
        <f t="shared" si="2"/>
        <v>326.00563627599502</v>
      </c>
      <c r="J11" s="35">
        <v>55</v>
      </c>
    </row>
    <row r="12" spans="1:11" s="31" customFormat="1" ht="13.15" customHeight="1">
      <c r="A12" s="170" t="s">
        <v>17</v>
      </c>
      <c r="B12" s="170"/>
      <c r="C12" s="171">
        <v>7.1032000000000002</v>
      </c>
      <c r="D12" s="171"/>
      <c r="E12" s="171">
        <f t="shared" si="0"/>
        <v>7.1032000000000002</v>
      </c>
      <c r="F12" s="172">
        <v>2.75</v>
      </c>
      <c r="G12" s="171">
        <f t="shared" si="1"/>
        <v>9.8532000000000011</v>
      </c>
      <c r="H12" s="173">
        <v>1935.2234000000001</v>
      </c>
      <c r="I12" s="174">
        <f t="shared" si="2"/>
        <v>196.40557382373237</v>
      </c>
      <c r="J12" s="174">
        <v>13</v>
      </c>
    </row>
    <row r="13" spans="1:11" s="31" customFormat="1" ht="13.15" customHeight="1">
      <c r="A13" s="175" t="s">
        <v>18</v>
      </c>
      <c r="B13" s="175"/>
      <c r="C13" s="32">
        <v>2.2578999999999998</v>
      </c>
      <c r="D13" s="32"/>
      <c r="E13" s="32">
        <f t="shared" si="0"/>
        <v>2.2578999999999998</v>
      </c>
      <c r="F13" s="33"/>
      <c r="G13" s="32">
        <f t="shared" si="1"/>
        <v>2.2578999999999998</v>
      </c>
      <c r="H13" s="34">
        <v>3014.7049999999999</v>
      </c>
      <c r="I13" s="35">
        <f t="shared" si="2"/>
        <v>1335.1809203241951</v>
      </c>
      <c r="J13" s="35">
        <v>5</v>
      </c>
    </row>
    <row r="14" spans="1:11" s="31" customFormat="1" ht="13.15" customHeight="1">
      <c r="A14" s="170" t="s">
        <v>19</v>
      </c>
      <c r="B14" s="170"/>
      <c r="C14" s="171">
        <v>9.6832999999999991</v>
      </c>
      <c r="D14" s="171">
        <v>5.4196999999999997</v>
      </c>
      <c r="E14" s="171">
        <f t="shared" si="0"/>
        <v>15.102999999999998</v>
      </c>
      <c r="F14" s="172">
        <v>10.5</v>
      </c>
      <c r="G14" s="171">
        <f>E14+F14</f>
        <v>25.602999999999998</v>
      </c>
      <c r="H14" s="173">
        <v>6146.76</v>
      </c>
      <c r="I14" s="174">
        <f t="shared" si="2"/>
        <v>240.07967816271534</v>
      </c>
      <c r="J14" s="174">
        <v>33</v>
      </c>
    </row>
    <row r="15" spans="1:11" s="31" customFormat="1" ht="13.15" customHeight="1">
      <c r="A15" s="175" t="s">
        <v>20</v>
      </c>
      <c r="B15" s="175"/>
      <c r="C15" s="32">
        <v>3.1652999999999998</v>
      </c>
      <c r="D15" s="32">
        <v>0.25</v>
      </c>
      <c r="E15" s="32">
        <f t="shared" si="0"/>
        <v>3.4152999999999998</v>
      </c>
      <c r="F15" s="33"/>
      <c r="G15" s="32">
        <f t="shared" si="1"/>
        <v>3.4152999999999998</v>
      </c>
      <c r="H15" s="34">
        <v>1136.374</v>
      </c>
      <c r="I15" s="35">
        <f t="shared" si="2"/>
        <v>332.73036043685772</v>
      </c>
      <c r="J15" s="35">
        <v>11</v>
      </c>
    </row>
    <row r="16" spans="1:11" s="31" customFormat="1" ht="13.15" customHeight="1">
      <c r="A16" s="170" t="s">
        <v>21</v>
      </c>
      <c r="B16" s="170"/>
      <c r="C16" s="171">
        <v>5.4927999999999999</v>
      </c>
      <c r="D16" s="171">
        <v>2.4914000000000001</v>
      </c>
      <c r="E16" s="171">
        <f t="shared" si="0"/>
        <v>7.9841999999999995</v>
      </c>
      <c r="F16" s="172"/>
      <c r="G16" s="171">
        <f t="shared" si="1"/>
        <v>7.9841999999999995</v>
      </c>
      <c r="H16" s="173">
        <v>3652.45</v>
      </c>
      <c r="I16" s="174">
        <f>H16/G16</f>
        <v>457.45973297262094</v>
      </c>
      <c r="J16" s="174">
        <v>20</v>
      </c>
    </row>
    <row r="17" spans="1:10" s="31" customFormat="1" ht="13.15" customHeight="1">
      <c r="A17" s="175" t="s">
        <v>22</v>
      </c>
      <c r="B17" s="175"/>
      <c r="C17" s="32">
        <v>5.5008999999999997</v>
      </c>
      <c r="D17" s="32">
        <v>1.1499999999999999</v>
      </c>
      <c r="E17" s="32">
        <f t="shared" si="0"/>
        <v>6.6509</v>
      </c>
      <c r="F17" s="33"/>
      <c r="G17" s="32">
        <f t="shared" si="1"/>
        <v>6.6509</v>
      </c>
      <c r="H17" s="34">
        <v>2319.3253</v>
      </c>
      <c r="I17" s="35">
        <f t="shared" si="2"/>
        <v>348.72352613931946</v>
      </c>
      <c r="J17" s="35">
        <v>13</v>
      </c>
    </row>
    <row r="18" spans="1:10" s="31" customFormat="1" ht="13.15" customHeight="1">
      <c r="A18" s="170" t="s">
        <v>23</v>
      </c>
      <c r="B18" s="170"/>
      <c r="C18" s="171">
        <v>6.4837999999999996</v>
      </c>
      <c r="D18" s="171">
        <v>3.7326999999999999</v>
      </c>
      <c r="E18" s="171">
        <f t="shared" si="0"/>
        <v>10.2165</v>
      </c>
      <c r="F18" s="172"/>
      <c r="G18" s="171">
        <f t="shared" si="1"/>
        <v>10.2165</v>
      </c>
      <c r="H18" s="173">
        <v>1670.8982000000001</v>
      </c>
      <c r="I18" s="174">
        <f t="shared" si="2"/>
        <v>163.54898448588068</v>
      </c>
      <c r="J18" s="174">
        <v>21</v>
      </c>
    </row>
    <row r="19" spans="1:10" s="31" customFormat="1" ht="13.15" customHeight="1">
      <c r="A19" s="175" t="s">
        <v>24</v>
      </c>
      <c r="B19" s="175"/>
      <c r="C19" s="32">
        <v>6.6807999999999996</v>
      </c>
      <c r="D19" s="32">
        <v>6.4295</v>
      </c>
      <c r="E19" s="32">
        <f t="shared" si="0"/>
        <v>13.110299999999999</v>
      </c>
      <c r="F19" s="33">
        <v>4.4391999999999996</v>
      </c>
      <c r="G19" s="32">
        <f t="shared" si="1"/>
        <v>17.549499999999998</v>
      </c>
      <c r="H19" s="34">
        <v>4379.3807999999999</v>
      </c>
      <c r="I19" s="35">
        <f t="shared" si="2"/>
        <v>249.54447705062825</v>
      </c>
      <c r="J19" s="35">
        <v>27</v>
      </c>
    </row>
    <row r="20" spans="1:10" s="31" customFormat="1" ht="13.15" customHeight="1">
      <c r="A20" s="170" t="s">
        <v>25</v>
      </c>
      <c r="B20" s="170"/>
      <c r="C20" s="171">
        <v>5.3910999999999998</v>
      </c>
      <c r="D20" s="171">
        <v>1.5</v>
      </c>
      <c r="E20" s="171">
        <f t="shared" si="0"/>
        <v>6.8910999999999998</v>
      </c>
      <c r="F20" s="172">
        <v>0.2414</v>
      </c>
      <c r="G20" s="171">
        <f>E20+F20</f>
        <v>7.1324999999999994</v>
      </c>
      <c r="H20" s="173">
        <f>1524.3712+274</f>
        <v>1798.3712</v>
      </c>
      <c r="I20" s="174">
        <f t="shared" si="2"/>
        <v>252.13756747283563</v>
      </c>
      <c r="J20" s="174">
        <v>20</v>
      </c>
    </row>
    <row r="21" spans="1:10" s="31" customFormat="1" ht="13.15" customHeight="1">
      <c r="A21" s="175" t="s">
        <v>26</v>
      </c>
      <c r="B21" s="175"/>
      <c r="C21" s="32">
        <v>2.8944000000000001</v>
      </c>
      <c r="D21" s="32"/>
      <c r="E21" s="32">
        <f t="shared" si="0"/>
        <v>2.8944000000000001</v>
      </c>
      <c r="F21" s="33"/>
      <c r="G21" s="32">
        <f t="shared" si="1"/>
        <v>2.8944000000000001</v>
      </c>
      <c r="H21" s="34">
        <v>1674.2505000000001</v>
      </c>
      <c r="I21" s="35">
        <f>H21/G21</f>
        <v>578.44475538971813</v>
      </c>
      <c r="J21" s="35">
        <v>9</v>
      </c>
    </row>
    <row r="22" spans="1:10" s="31" customFormat="1" ht="13.15" customHeight="1">
      <c r="A22" s="176" t="s">
        <v>27</v>
      </c>
      <c r="B22" s="176"/>
      <c r="C22" s="177"/>
      <c r="D22" s="177"/>
      <c r="E22" s="177"/>
      <c r="F22" s="178"/>
      <c r="G22" s="177">
        <f>C22+F22+D22</f>
        <v>0</v>
      </c>
      <c r="H22" s="179">
        <v>1813.075</v>
      </c>
      <c r="I22" s="180"/>
      <c r="J22" s="180"/>
    </row>
    <row r="23" spans="1:10" s="44" customFormat="1" ht="15" customHeight="1">
      <c r="A23" s="40" t="s">
        <v>96</v>
      </c>
      <c r="B23" s="40"/>
      <c r="C23" s="41">
        <f>SUM(C8:C22)</f>
        <v>105.02460000000001</v>
      </c>
      <c r="D23" s="42">
        <f t="shared" ref="D23:G23" si="3">SUM(D8:D22)</f>
        <v>46.455799999999996</v>
      </c>
      <c r="E23" s="41">
        <f>SUM(E8:E22)</f>
        <v>151.48039999999997</v>
      </c>
      <c r="F23" s="100">
        <f>SUM(F8:F15,F17:F22)</f>
        <v>29.037199999999999</v>
      </c>
      <c r="G23" s="101">
        <f t="shared" si="3"/>
        <v>180.51759999999996</v>
      </c>
      <c r="H23" s="147">
        <f>SUM(H8:H22)</f>
        <v>55392.553500000002</v>
      </c>
      <c r="I23" s="43">
        <f>(H23-H22)/(G23-G22)</f>
        <v>296.81027500919589</v>
      </c>
      <c r="J23" s="43">
        <f>SUM(J8:J22)</f>
        <v>334</v>
      </c>
    </row>
    <row r="24" spans="1:10" s="46" customFormat="1" ht="7.5" customHeight="1">
      <c r="A24" s="45"/>
      <c r="B24" s="45"/>
      <c r="E24" s="164"/>
      <c r="I24" s="47"/>
      <c r="J24" s="136"/>
    </row>
    <row r="25" spans="1:10" s="31" customFormat="1" ht="13.5" customHeight="1">
      <c r="A25" s="48" t="s">
        <v>28</v>
      </c>
      <c r="B25" s="48"/>
      <c r="C25" s="32"/>
      <c r="D25" s="32"/>
      <c r="E25" s="32"/>
      <c r="F25" s="33"/>
      <c r="G25" s="32"/>
      <c r="H25" s="34"/>
      <c r="I25" s="35"/>
      <c r="J25" s="137"/>
    </row>
    <row r="26" spans="1:10" s="165" customFormat="1" ht="13.15" customHeight="1">
      <c r="A26" s="170" t="s">
        <v>29</v>
      </c>
      <c r="B26" s="170"/>
      <c r="C26" s="171">
        <v>13.269299999999999</v>
      </c>
      <c r="D26" s="171">
        <v>8.2798999999999996</v>
      </c>
      <c r="E26" s="171">
        <f>C26+D26</f>
        <v>21.549199999999999</v>
      </c>
      <c r="F26" s="172">
        <v>0</v>
      </c>
      <c r="G26" s="171">
        <f t="shared" ref="G26:G31" si="4">E26+F26</f>
        <v>21.549199999999999</v>
      </c>
      <c r="H26" s="173">
        <v>10498</v>
      </c>
      <c r="I26" s="174">
        <f>H26/(E26+F26)</f>
        <v>487.16425667774212</v>
      </c>
      <c r="J26" s="174">
        <v>23</v>
      </c>
    </row>
    <row r="27" spans="1:10" s="165" customFormat="1" ht="13.15" customHeight="1">
      <c r="A27" s="175" t="s">
        <v>30</v>
      </c>
      <c r="B27" s="175"/>
      <c r="C27" s="32">
        <v>16.5579</v>
      </c>
      <c r="D27" s="32">
        <v>6.09</v>
      </c>
      <c r="E27" s="32">
        <f>C27+D27</f>
        <v>22.6479</v>
      </c>
      <c r="F27" s="33">
        <v>0</v>
      </c>
      <c r="G27" s="32">
        <f t="shared" si="4"/>
        <v>22.6479</v>
      </c>
      <c r="H27" s="34">
        <v>5762</v>
      </c>
      <c r="I27" s="35">
        <f>H27/(E27+F27)</f>
        <v>254.41652426935832</v>
      </c>
      <c r="J27" s="35">
        <v>24</v>
      </c>
    </row>
    <row r="28" spans="1:10" s="165" customFormat="1" ht="13.15" customHeight="1">
      <c r="A28" s="170" t="s">
        <v>31</v>
      </c>
      <c r="B28" s="170"/>
      <c r="C28" s="171">
        <v>15.519399999999999</v>
      </c>
      <c r="D28" s="171">
        <v>9.2082999999999995</v>
      </c>
      <c r="E28" s="171">
        <f>C28+D28</f>
        <v>24.727699999999999</v>
      </c>
      <c r="F28" s="172">
        <v>0</v>
      </c>
      <c r="G28" s="171">
        <f t="shared" si="4"/>
        <v>24.727699999999999</v>
      </c>
      <c r="H28" s="173">
        <v>6441</v>
      </c>
      <c r="I28" s="174">
        <f>H28/(E28+F28)</f>
        <v>260.47711675570315</v>
      </c>
      <c r="J28" s="174">
        <v>29</v>
      </c>
    </row>
    <row r="29" spans="1:10" s="165" customFormat="1" ht="13.15" customHeight="1">
      <c r="A29" s="175" t="s">
        <v>32</v>
      </c>
      <c r="B29" s="175"/>
      <c r="C29" s="32">
        <v>14.3316</v>
      </c>
      <c r="D29" s="32">
        <v>3</v>
      </c>
      <c r="E29" s="32">
        <f>C29+D29</f>
        <v>17.331600000000002</v>
      </c>
      <c r="F29" s="33">
        <v>0</v>
      </c>
      <c r="G29" s="32">
        <f t="shared" si="4"/>
        <v>17.331600000000002</v>
      </c>
      <c r="H29" s="34">
        <v>5701.5</v>
      </c>
      <c r="I29" s="35">
        <f>H29/(E29+F29)</f>
        <v>328.96558886657891</v>
      </c>
      <c r="J29" s="35">
        <v>19</v>
      </c>
    </row>
    <row r="30" spans="1:10" s="165" customFormat="1" ht="13.15" customHeight="1">
      <c r="A30" s="170" t="s">
        <v>33</v>
      </c>
      <c r="B30" s="170"/>
      <c r="C30" s="171">
        <v>26.962499999999999</v>
      </c>
      <c r="D30" s="171">
        <v>11.045500000000001</v>
      </c>
      <c r="E30" s="171">
        <f>C30+D30</f>
        <v>38.007999999999996</v>
      </c>
      <c r="F30" s="172">
        <v>0</v>
      </c>
      <c r="G30" s="171">
        <f t="shared" si="4"/>
        <v>38.007999999999996</v>
      </c>
      <c r="H30" s="173">
        <v>9094.8700000000008</v>
      </c>
      <c r="I30" s="174">
        <f>H30/(E30+F30)</f>
        <v>239.28830772468959</v>
      </c>
      <c r="J30" s="174">
        <v>43</v>
      </c>
    </row>
    <row r="31" spans="1:10" s="221" customFormat="1" ht="13.15" customHeight="1">
      <c r="A31" s="36" t="s">
        <v>34</v>
      </c>
      <c r="B31" s="36"/>
      <c r="C31" s="37"/>
      <c r="D31" s="37"/>
      <c r="E31" s="37"/>
      <c r="F31" s="181">
        <v>4.25</v>
      </c>
      <c r="G31" s="37">
        <f t="shared" si="4"/>
        <v>4.25</v>
      </c>
      <c r="H31" s="38">
        <v>4314</v>
      </c>
      <c r="I31" s="39"/>
      <c r="J31" s="141"/>
    </row>
    <row r="32" spans="1:10" s="44" customFormat="1" ht="15" customHeight="1">
      <c r="A32" s="48" t="s">
        <v>97</v>
      </c>
      <c r="B32" s="48"/>
      <c r="C32" s="49">
        <f t="shared" ref="C32:H32" si="5">SUM(C26:C31)</f>
        <v>86.640699999999995</v>
      </c>
      <c r="D32" s="49">
        <f t="shared" si="5"/>
        <v>37.623699999999999</v>
      </c>
      <c r="E32" s="49">
        <f t="shared" si="5"/>
        <v>124.26440000000001</v>
      </c>
      <c r="F32" s="50">
        <f t="shared" si="5"/>
        <v>4.25</v>
      </c>
      <c r="G32" s="49">
        <f t="shared" si="5"/>
        <v>128.51440000000002</v>
      </c>
      <c r="H32" s="51">
        <f t="shared" si="5"/>
        <v>41811.370000000003</v>
      </c>
      <c r="I32" s="52">
        <f>((H32-H31)/(G32-G31))</f>
        <v>301.75472621281716</v>
      </c>
      <c r="J32" s="52">
        <f>SUM(J26:J31)</f>
        <v>138</v>
      </c>
    </row>
    <row r="33" spans="1:10" s="44" customFormat="1" ht="4.5" customHeight="1">
      <c r="A33" s="48"/>
      <c r="B33" s="48"/>
      <c r="C33" s="49"/>
      <c r="D33" s="49"/>
      <c r="E33" s="49"/>
      <c r="F33" s="50"/>
      <c r="G33" s="49"/>
      <c r="H33" s="51"/>
      <c r="I33" s="52"/>
      <c r="J33" s="138"/>
    </row>
    <row r="34" spans="1:10" s="31" customFormat="1" ht="12">
      <c r="A34" s="48" t="s">
        <v>35</v>
      </c>
      <c r="B34" s="48"/>
      <c r="C34" s="32"/>
      <c r="D34" s="32"/>
      <c r="E34" s="32"/>
      <c r="F34" s="33"/>
      <c r="G34" s="32"/>
      <c r="H34" s="34"/>
      <c r="I34" s="35"/>
      <c r="J34" s="139"/>
    </row>
    <row r="35" spans="1:10" s="165" customFormat="1" ht="13.15" customHeight="1">
      <c r="A35" s="170" t="s">
        <v>36</v>
      </c>
      <c r="B35" s="170"/>
      <c r="C35" s="171">
        <v>22</v>
      </c>
      <c r="D35" s="171">
        <v>10.6</v>
      </c>
      <c r="E35" s="171">
        <f t="shared" ref="E35:E42" si="6">C35+D35</f>
        <v>32.6</v>
      </c>
      <c r="F35" s="172">
        <v>5.5</v>
      </c>
      <c r="G35" s="171">
        <f>E35+F35</f>
        <v>38.1</v>
      </c>
      <c r="H35" s="173">
        <v>6475.68</v>
      </c>
      <c r="I35" s="174">
        <f t="shared" ref="I35:I41" si="7">H35/(E35+F35)</f>
        <v>169.96535433070866</v>
      </c>
      <c r="J35" s="174">
        <v>38</v>
      </c>
    </row>
    <row r="36" spans="1:10" s="190" customFormat="1" ht="13.15" customHeight="1">
      <c r="A36" s="175" t="s">
        <v>95</v>
      </c>
      <c r="B36" s="175"/>
      <c r="C36" s="32">
        <v>19.5</v>
      </c>
      <c r="D36" s="32">
        <v>8.6667000000000005</v>
      </c>
      <c r="E36" s="32">
        <f>C36+D36</f>
        <v>28.166699999999999</v>
      </c>
      <c r="F36" s="33">
        <v>4.25</v>
      </c>
      <c r="G36" s="32">
        <f>E36+F36</f>
        <v>32.416699999999999</v>
      </c>
      <c r="H36" s="34">
        <v>6053.14</v>
      </c>
      <c r="I36" s="35">
        <f>H36/(E36+F36)</f>
        <v>186.72906248939591</v>
      </c>
      <c r="J36" s="35">
        <v>32</v>
      </c>
    </row>
    <row r="37" spans="1:10" s="190" customFormat="1" ht="13.15" customHeight="1">
      <c r="A37" s="170" t="s">
        <v>37</v>
      </c>
      <c r="B37" s="170"/>
      <c r="C37" s="171">
        <v>8.8275000000000006</v>
      </c>
      <c r="D37" s="171">
        <v>1.5</v>
      </c>
      <c r="E37" s="171">
        <f t="shared" si="6"/>
        <v>10.327500000000001</v>
      </c>
      <c r="F37" s="172">
        <v>1.25</v>
      </c>
      <c r="G37" s="171">
        <f>E37+F37</f>
        <v>11.577500000000001</v>
      </c>
      <c r="H37" s="173">
        <v>1747</v>
      </c>
      <c r="I37" s="174">
        <f t="shared" si="7"/>
        <v>150.89613474411573</v>
      </c>
      <c r="J37" s="174">
        <v>17</v>
      </c>
    </row>
    <row r="38" spans="1:10" s="190" customFormat="1" ht="13.15" customHeight="1">
      <c r="A38" s="175" t="s">
        <v>92</v>
      </c>
      <c r="B38" s="175"/>
      <c r="C38" s="32">
        <v>10.7303</v>
      </c>
      <c r="D38" s="32">
        <v>3</v>
      </c>
      <c r="E38" s="32">
        <f t="shared" si="6"/>
        <v>13.7303</v>
      </c>
      <c r="F38" s="33">
        <v>2.5</v>
      </c>
      <c r="G38" s="32">
        <f t="shared" ref="G38:G40" si="8">E38+F38</f>
        <v>16.2303</v>
      </c>
      <c r="H38" s="34">
        <v>2474.9</v>
      </c>
      <c r="I38" s="35">
        <f t="shared" si="7"/>
        <v>152.48639889589225</v>
      </c>
      <c r="J38" s="35">
        <v>14</v>
      </c>
    </row>
    <row r="39" spans="1:10" s="190" customFormat="1" ht="13.15" customHeight="1">
      <c r="A39" s="170" t="s">
        <v>93</v>
      </c>
      <c r="B39" s="170"/>
      <c r="C39" s="171">
        <v>7.9667000000000003</v>
      </c>
      <c r="D39" s="171">
        <v>4.25</v>
      </c>
      <c r="E39" s="171">
        <f t="shared" si="6"/>
        <v>12.216699999999999</v>
      </c>
      <c r="F39" s="172">
        <v>1</v>
      </c>
      <c r="G39" s="171">
        <f t="shared" si="8"/>
        <v>13.216699999999999</v>
      </c>
      <c r="H39" s="173">
        <v>2628</v>
      </c>
      <c r="I39" s="174">
        <f t="shared" si="7"/>
        <v>198.83934718954052</v>
      </c>
      <c r="J39" s="174">
        <v>13</v>
      </c>
    </row>
    <row r="40" spans="1:10" s="165" customFormat="1" ht="13.15" customHeight="1">
      <c r="A40" s="175" t="s">
        <v>94</v>
      </c>
      <c r="B40" s="175"/>
      <c r="C40" s="32">
        <v>6</v>
      </c>
      <c r="D40" s="32">
        <v>3.3</v>
      </c>
      <c r="E40" s="32">
        <f t="shared" si="6"/>
        <v>9.3000000000000007</v>
      </c>
      <c r="F40" s="33">
        <v>1.25</v>
      </c>
      <c r="G40" s="32">
        <f t="shared" si="8"/>
        <v>10.55</v>
      </c>
      <c r="H40" s="34">
        <v>2052.5</v>
      </c>
      <c r="I40" s="35">
        <f t="shared" si="7"/>
        <v>194.54976303317534</v>
      </c>
      <c r="J40" s="35">
        <v>10</v>
      </c>
    </row>
    <row r="41" spans="1:10" s="165" customFormat="1" ht="13.15" customHeight="1">
      <c r="A41" s="170" t="s">
        <v>38</v>
      </c>
      <c r="B41" s="170"/>
      <c r="C41" s="171">
        <v>9.85</v>
      </c>
      <c r="D41" s="171">
        <v>4</v>
      </c>
      <c r="E41" s="171">
        <f>C41+D41</f>
        <v>13.85</v>
      </c>
      <c r="F41" s="172">
        <v>1</v>
      </c>
      <c r="G41" s="171">
        <f>E41+F41</f>
        <v>14.85</v>
      </c>
      <c r="H41" s="173">
        <v>1843.24</v>
      </c>
      <c r="I41" s="174">
        <f t="shared" si="7"/>
        <v>124.12390572390572</v>
      </c>
      <c r="J41" s="174">
        <v>15</v>
      </c>
    </row>
    <row r="42" spans="1:10" s="165" customFormat="1" ht="13.15" customHeight="1">
      <c r="A42" s="182" t="s">
        <v>114</v>
      </c>
      <c r="B42" s="182"/>
      <c r="C42" s="183"/>
      <c r="D42" s="183"/>
      <c r="E42" s="183">
        <f t="shared" si="6"/>
        <v>0</v>
      </c>
      <c r="F42" s="184">
        <f>0.25+1</f>
        <v>1.25</v>
      </c>
      <c r="G42" s="183">
        <f>E42+F42</f>
        <v>1.25</v>
      </c>
      <c r="H42" s="185">
        <v>850.5</v>
      </c>
      <c r="I42" s="189">
        <f>H42/(E42+F42)</f>
        <v>680.4</v>
      </c>
      <c r="J42" s="186"/>
    </row>
    <row r="43" spans="1:10" s="53" customFormat="1" ht="15" customHeight="1">
      <c r="A43" s="191" t="s">
        <v>98</v>
      </c>
      <c r="B43" s="191"/>
      <c r="C43" s="101">
        <f>SUM(C35:C42)</f>
        <v>84.874499999999998</v>
      </c>
      <c r="D43" s="101">
        <f>SUM(D35:D42)</f>
        <v>35.316699999999997</v>
      </c>
      <c r="E43" s="41">
        <f>C43+D43</f>
        <v>120.19119999999999</v>
      </c>
      <c r="F43" s="192">
        <f>SUM(F35:F42)</f>
        <v>18</v>
      </c>
      <c r="G43" s="41">
        <f>SUM(G35:G42)</f>
        <v>138.19120000000001</v>
      </c>
      <c r="H43" s="193">
        <f>SUM(H35:H42)</f>
        <v>24124.960000000003</v>
      </c>
      <c r="I43" s="43">
        <f>(H43-H42)/(G43-G42)</f>
        <v>169.95951547087364</v>
      </c>
      <c r="J43" s="43">
        <f>SUM(J34:J42)</f>
        <v>139</v>
      </c>
    </row>
    <row r="44" spans="1:10" s="53" customFormat="1" ht="7.5" customHeight="1">
      <c r="A44" s="54"/>
      <c r="B44" s="54"/>
      <c r="C44" s="49"/>
      <c r="D44" s="49"/>
      <c r="E44" s="49"/>
      <c r="F44" s="50"/>
      <c r="G44" s="49"/>
      <c r="H44" s="51"/>
      <c r="I44" s="52"/>
      <c r="J44" s="138"/>
    </row>
    <row r="45" spans="1:10" s="31" customFormat="1" ht="12">
      <c r="A45" s="48" t="s">
        <v>39</v>
      </c>
      <c r="B45" s="48"/>
      <c r="C45" s="32"/>
      <c r="D45" s="32"/>
      <c r="E45" s="32"/>
      <c r="F45" s="32"/>
      <c r="G45" s="32"/>
      <c r="H45" s="34"/>
      <c r="I45" s="35"/>
      <c r="J45" s="137"/>
    </row>
    <row r="46" spans="1:10" s="165" customFormat="1" ht="13.15" customHeight="1">
      <c r="A46" s="170" t="s">
        <v>40</v>
      </c>
      <c r="B46" s="170"/>
      <c r="C46" s="171">
        <v>24.3565</v>
      </c>
      <c r="D46" s="171">
        <v>9.8834</v>
      </c>
      <c r="E46" s="171">
        <f t="shared" ref="E46:E53" si="9">C46+D46</f>
        <v>34.239899999999999</v>
      </c>
      <c r="F46" s="172">
        <v>10.4564</v>
      </c>
      <c r="G46" s="171">
        <f t="shared" ref="G46:G53" si="10">E46+F46</f>
        <v>44.696300000000001</v>
      </c>
      <c r="H46" s="173">
        <v>11307.767599999999</v>
      </c>
      <c r="I46" s="174">
        <f t="shared" ref="I46:I53" si="11">H46/(E46+F46)</f>
        <v>252.99113349427131</v>
      </c>
      <c r="J46" s="174">
        <v>38</v>
      </c>
    </row>
    <row r="47" spans="1:10" s="165" customFormat="1" ht="13.15" customHeight="1">
      <c r="A47" s="175" t="s">
        <v>13</v>
      </c>
      <c r="B47" s="175"/>
      <c r="C47" s="32">
        <v>5</v>
      </c>
      <c r="D47" s="32">
        <v>3.1</v>
      </c>
      <c r="E47" s="32">
        <f t="shared" si="9"/>
        <v>8.1</v>
      </c>
      <c r="F47" s="33">
        <v>0.75</v>
      </c>
      <c r="G47" s="32">
        <f t="shared" si="10"/>
        <v>8.85</v>
      </c>
      <c r="H47" s="34">
        <v>714.74</v>
      </c>
      <c r="I47" s="35">
        <f t="shared" si="11"/>
        <v>80.761581920903964</v>
      </c>
      <c r="J47" s="35">
        <v>9</v>
      </c>
    </row>
    <row r="48" spans="1:10" s="165" customFormat="1" ht="13.15" customHeight="1">
      <c r="A48" s="170" t="s">
        <v>41</v>
      </c>
      <c r="B48" s="170"/>
      <c r="C48" s="171">
        <v>19.043199999999999</v>
      </c>
      <c r="D48" s="171">
        <v>5.0999999999999996</v>
      </c>
      <c r="E48" s="171">
        <f t="shared" si="9"/>
        <v>24.1432</v>
      </c>
      <c r="F48" s="172">
        <v>1.0455000000000001</v>
      </c>
      <c r="G48" s="171">
        <f t="shared" si="10"/>
        <v>25.188700000000001</v>
      </c>
      <c r="H48" s="173">
        <v>5455.9520000000002</v>
      </c>
      <c r="I48" s="174">
        <f t="shared" si="11"/>
        <v>216.60315935320205</v>
      </c>
      <c r="J48" s="174">
        <v>27</v>
      </c>
    </row>
    <row r="49" spans="1:11" s="165" customFormat="1" ht="13.15" customHeight="1">
      <c r="A49" s="175" t="s">
        <v>42</v>
      </c>
      <c r="B49" s="175"/>
      <c r="C49" s="32">
        <v>33.358199999999997</v>
      </c>
      <c r="D49" s="32">
        <v>8.5602</v>
      </c>
      <c r="E49" s="32">
        <f t="shared" si="9"/>
        <v>41.918399999999998</v>
      </c>
      <c r="F49" s="33">
        <v>5.7916999999999996</v>
      </c>
      <c r="G49" s="32">
        <f t="shared" si="10"/>
        <v>47.710099999999997</v>
      </c>
      <c r="H49" s="34">
        <v>8480.9205999999995</v>
      </c>
      <c r="I49" s="35">
        <f t="shared" si="11"/>
        <v>177.75943877711427</v>
      </c>
      <c r="J49" s="35">
        <v>51</v>
      </c>
    </row>
    <row r="50" spans="1:11" s="165" customFormat="1" ht="13.15" customHeight="1">
      <c r="A50" s="170" t="s">
        <v>43</v>
      </c>
      <c r="B50" s="170"/>
      <c r="C50" s="171">
        <v>46.746400000000001</v>
      </c>
      <c r="D50" s="171">
        <v>4</v>
      </c>
      <c r="E50" s="171">
        <f t="shared" si="9"/>
        <v>50.746400000000001</v>
      </c>
      <c r="F50" s="172">
        <v>23.3919</v>
      </c>
      <c r="G50" s="171">
        <f t="shared" si="10"/>
        <v>74.138300000000001</v>
      </c>
      <c r="H50" s="173">
        <v>15515</v>
      </c>
      <c r="I50" s="174">
        <f t="shared" si="11"/>
        <v>209.27105153476677</v>
      </c>
      <c r="J50" s="174">
        <v>54</v>
      </c>
    </row>
    <row r="51" spans="1:11" s="165" customFormat="1" ht="13.15" customHeight="1">
      <c r="A51" s="175" t="s">
        <v>44</v>
      </c>
      <c r="B51" s="175"/>
      <c r="C51" s="32">
        <v>15.3405</v>
      </c>
      <c r="D51" s="32">
        <v>3.25</v>
      </c>
      <c r="E51" s="32">
        <f t="shared" si="9"/>
        <v>18.590499999999999</v>
      </c>
      <c r="F51" s="33">
        <v>11</v>
      </c>
      <c r="G51" s="32">
        <f t="shared" si="10"/>
        <v>29.590499999999999</v>
      </c>
      <c r="H51" s="34">
        <v>5859</v>
      </c>
      <c r="I51" s="35">
        <f t="shared" si="11"/>
        <v>198.00273736503271</v>
      </c>
      <c r="J51" s="35">
        <v>20</v>
      </c>
    </row>
    <row r="52" spans="1:11" s="165" customFormat="1" ht="13.15" customHeight="1">
      <c r="A52" s="170" t="s">
        <v>45</v>
      </c>
      <c r="B52" s="170"/>
      <c r="C52" s="171">
        <v>16.493400000000001</v>
      </c>
      <c r="D52" s="171">
        <v>3.8</v>
      </c>
      <c r="E52" s="171">
        <f t="shared" si="9"/>
        <v>20.293400000000002</v>
      </c>
      <c r="F52" s="172">
        <v>1.75</v>
      </c>
      <c r="G52" s="171">
        <f t="shared" si="10"/>
        <v>22.043400000000002</v>
      </c>
      <c r="H52" s="173">
        <v>5168.3500000000004</v>
      </c>
      <c r="I52" s="174">
        <f t="shared" si="11"/>
        <v>234.46246949200213</v>
      </c>
      <c r="J52" s="174">
        <v>28</v>
      </c>
    </row>
    <row r="53" spans="1:11" s="165" customFormat="1" ht="13.15" customHeight="1">
      <c r="A53" s="175" t="s">
        <v>46</v>
      </c>
      <c r="B53" s="175"/>
      <c r="C53" s="32">
        <v>37.810600000000001</v>
      </c>
      <c r="D53" s="32">
        <v>13.333399999999999</v>
      </c>
      <c r="E53" s="32">
        <f t="shared" si="9"/>
        <v>51.143999999999998</v>
      </c>
      <c r="F53" s="33">
        <v>21.75</v>
      </c>
      <c r="G53" s="32">
        <f t="shared" si="10"/>
        <v>72.894000000000005</v>
      </c>
      <c r="H53" s="34">
        <v>14612.4118</v>
      </c>
      <c r="I53" s="35">
        <f t="shared" si="11"/>
        <v>200.46110516640599</v>
      </c>
      <c r="J53" s="35">
        <v>58</v>
      </c>
    </row>
    <row r="54" spans="1:11" s="221" customFormat="1" ht="13.15" customHeight="1">
      <c r="A54" s="176" t="s">
        <v>47</v>
      </c>
      <c r="B54" s="176"/>
      <c r="C54" s="177"/>
      <c r="D54" s="177"/>
      <c r="E54" s="177"/>
      <c r="F54" s="178">
        <v>5.5</v>
      </c>
      <c r="G54" s="177">
        <f>E54+F54</f>
        <v>5.5</v>
      </c>
      <c r="H54" s="179">
        <v>3587.8249999999998</v>
      </c>
      <c r="I54" s="180"/>
      <c r="J54" s="180"/>
    </row>
    <row r="55" spans="1:11" s="53" customFormat="1" ht="15" customHeight="1">
      <c r="A55" s="54" t="s">
        <v>99</v>
      </c>
      <c r="B55" s="54"/>
      <c r="C55" s="49">
        <f>SUM(C46:C54)</f>
        <v>198.14879999999999</v>
      </c>
      <c r="D55" s="49">
        <f>SUM(D46:D54)</f>
        <v>51.026999999999994</v>
      </c>
      <c r="E55" s="49">
        <f>C55+D55</f>
        <v>249.17579999999998</v>
      </c>
      <c r="F55" s="50">
        <f>SUM(F46:F54)</f>
        <v>81.435500000000005</v>
      </c>
      <c r="G55" s="49">
        <f>SUM(G46:G54)</f>
        <v>330.61129999999997</v>
      </c>
      <c r="H55" s="51">
        <f>SUM(H46:H54)</f>
        <v>70701.96699999999</v>
      </c>
      <c r="I55" s="52">
        <f>(H55-H54)/(G55-G54)</f>
        <v>206.4343564803807</v>
      </c>
      <c r="J55" s="52">
        <f>SUM(J46:J54)</f>
        <v>285</v>
      </c>
    </row>
    <row r="56" spans="1:11" s="6" customFormat="1" ht="20.25" customHeight="1">
      <c r="A56" s="1"/>
      <c r="B56" s="1"/>
      <c r="C56" s="2"/>
      <c r="D56" s="2"/>
      <c r="E56" s="3"/>
      <c r="F56" s="2"/>
      <c r="G56" s="2"/>
      <c r="H56" s="4"/>
      <c r="I56" s="5"/>
      <c r="J56" s="131"/>
    </row>
    <row r="57" spans="1:11" s="13" customFormat="1" ht="16.7" customHeight="1">
      <c r="A57" s="7" t="s">
        <v>0</v>
      </c>
      <c r="B57" s="7"/>
      <c r="C57" s="8"/>
      <c r="D57" s="8"/>
      <c r="E57" s="9"/>
      <c r="F57" s="8"/>
      <c r="G57" s="8"/>
      <c r="H57" s="10"/>
      <c r="I57" s="11"/>
      <c r="J57" s="132"/>
      <c r="K57" s="12"/>
    </row>
    <row r="58" spans="1:11" s="12" customFormat="1" ht="12" customHeight="1">
      <c r="A58" s="14" t="s">
        <v>108</v>
      </c>
      <c r="B58" s="14"/>
      <c r="I58" s="15"/>
      <c r="J58" s="133"/>
    </row>
    <row r="59" spans="1:11" s="60" customFormat="1" ht="21" customHeight="1">
      <c r="A59" s="55"/>
      <c r="B59" s="55"/>
      <c r="C59" s="56"/>
      <c r="D59" s="56"/>
      <c r="E59" s="56"/>
      <c r="F59" s="57"/>
      <c r="G59" s="57"/>
      <c r="H59" s="58"/>
      <c r="I59" s="59"/>
      <c r="J59" s="59"/>
    </row>
    <row r="60" spans="1:11" s="17" customFormat="1" ht="14.25">
      <c r="A60" s="16" t="s">
        <v>1</v>
      </c>
      <c r="B60" s="16"/>
      <c r="C60" s="229" t="s">
        <v>122</v>
      </c>
      <c r="D60" s="230"/>
      <c r="E60" s="230"/>
      <c r="F60" s="230"/>
      <c r="G60" s="230"/>
      <c r="I60" s="18" t="s">
        <v>120</v>
      </c>
      <c r="J60" s="104" t="s">
        <v>4</v>
      </c>
    </row>
    <row r="61" spans="1:11" s="17" customFormat="1" ht="14.25">
      <c r="A61" s="19" t="s">
        <v>5</v>
      </c>
      <c r="B61" s="19"/>
      <c r="C61" s="20" t="s">
        <v>6</v>
      </c>
      <c r="D61" s="20" t="s">
        <v>7</v>
      </c>
      <c r="E61" s="21" t="s">
        <v>118</v>
      </c>
      <c r="F61" s="21" t="s">
        <v>119</v>
      </c>
      <c r="G61" s="22" t="s">
        <v>117</v>
      </c>
      <c r="H61" s="23" t="s">
        <v>10</v>
      </c>
      <c r="I61" s="24" t="s">
        <v>121</v>
      </c>
      <c r="J61" s="134" t="s">
        <v>124</v>
      </c>
    </row>
    <row r="62" spans="1:11" s="31" customFormat="1" ht="12">
      <c r="A62" s="48" t="s">
        <v>48</v>
      </c>
      <c r="B62" s="48"/>
      <c r="C62" s="32"/>
      <c r="D62" s="32"/>
      <c r="E62" s="32"/>
      <c r="F62" s="33"/>
      <c r="G62" s="32"/>
      <c r="H62" s="34"/>
      <c r="I62" s="35"/>
      <c r="J62" s="139"/>
    </row>
    <row r="63" spans="1:11" s="165" customFormat="1" ht="13.15" customHeight="1">
      <c r="A63" s="170" t="s">
        <v>49</v>
      </c>
      <c r="B63" s="170"/>
      <c r="C63" s="171">
        <v>25.436</v>
      </c>
      <c r="D63" s="171">
        <v>13</v>
      </c>
      <c r="E63" s="171">
        <f t="shared" ref="E63:E67" si="12">C63+D63</f>
        <v>38.436</v>
      </c>
      <c r="F63" s="172">
        <v>1.75</v>
      </c>
      <c r="G63" s="171">
        <f t="shared" ref="G63:G68" si="13">E63+F63</f>
        <v>40.186</v>
      </c>
      <c r="H63" s="173">
        <v>13555.75</v>
      </c>
      <c r="I63" s="174">
        <f t="shared" ref="I63:I67" si="14">H63/(E63+F63)</f>
        <v>337.32518787637486</v>
      </c>
      <c r="J63" s="174">
        <v>40</v>
      </c>
    </row>
    <row r="64" spans="1:11" s="165" customFormat="1" ht="13.15" customHeight="1">
      <c r="A64" s="175" t="s">
        <v>21</v>
      </c>
      <c r="B64" s="175"/>
      <c r="C64" s="32">
        <v>11.6723</v>
      </c>
      <c r="D64" s="32">
        <v>8.75</v>
      </c>
      <c r="E64" s="32">
        <f>C64+D64</f>
        <v>20.4223</v>
      </c>
      <c r="F64" s="33"/>
      <c r="G64" s="32">
        <f t="shared" ref="G64" si="15">E64+F64</f>
        <v>20.4223</v>
      </c>
      <c r="H64" s="34">
        <v>4047.6686</v>
      </c>
      <c r="I64" s="35">
        <f t="shared" si="14"/>
        <v>198.19846932030183</v>
      </c>
      <c r="J64" s="35">
        <v>26</v>
      </c>
    </row>
    <row r="65" spans="1:10" s="165" customFormat="1" ht="13.15" customHeight="1">
      <c r="A65" s="170" t="s">
        <v>50</v>
      </c>
      <c r="B65" s="170"/>
      <c r="C65" s="171">
        <v>19.521900000000002</v>
      </c>
      <c r="D65" s="171">
        <v>7.7778</v>
      </c>
      <c r="E65" s="171">
        <f t="shared" si="12"/>
        <v>27.299700000000001</v>
      </c>
      <c r="F65" s="172">
        <v>8</v>
      </c>
      <c r="G65" s="171">
        <f t="shared" si="13"/>
        <v>35.299700000000001</v>
      </c>
      <c r="H65" s="173">
        <v>13158.768599999999</v>
      </c>
      <c r="I65" s="174">
        <f t="shared" si="14"/>
        <v>372.77281676614814</v>
      </c>
      <c r="J65" s="174">
        <v>35</v>
      </c>
    </row>
    <row r="66" spans="1:10" s="165" customFormat="1" ht="13.15" customHeight="1">
      <c r="A66" s="175" t="s">
        <v>51</v>
      </c>
      <c r="B66" s="175"/>
      <c r="C66" s="32">
        <v>19.163899999999998</v>
      </c>
      <c r="D66" s="32">
        <v>10.8666</v>
      </c>
      <c r="E66" s="32">
        <f t="shared" si="12"/>
        <v>30.030499999999996</v>
      </c>
      <c r="F66" s="33">
        <v>8.25</v>
      </c>
      <c r="G66" s="32">
        <f t="shared" si="13"/>
        <v>38.280499999999996</v>
      </c>
      <c r="H66" s="34">
        <v>10806</v>
      </c>
      <c r="I66" s="35">
        <f t="shared" si="14"/>
        <v>282.28471414950172</v>
      </c>
      <c r="J66" s="35">
        <v>36</v>
      </c>
    </row>
    <row r="67" spans="1:10" s="165" customFormat="1" ht="13.15" customHeight="1">
      <c r="A67" s="170" t="s">
        <v>52</v>
      </c>
      <c r="B67" s="170"/>
      <c r="C67" s="171">
        <v>38.856999999999999</v>
      </c>
      <c r="D67" s="171">
        <v>12.696099999999999</v>
      </c>
      <c r="E67" s="171">
        <f t="shared" si="12"/>
        <v>51.553100000000001</v>
      </c>
      <c r="F67" s="172">
        <v>8.5018999999999991</v>
      </c>
      <c r="G67" s="171">
        <f t="shared" si="13"/>
        <v>60.055</v>
      </c>
      <c r="H67" s="173">
        <v>11737.69</v>
      </c>
      <c r="I67" s="174">
        <f t="shared" si="14"/>
        <v>195.44900507867789</v>
      </c>
      <c r="J67" s="174">
        <v>65</v>
      </c>
    </row>
    <row r="68" spans="1:10" s="221" customFormat="1" ht="13.15" customHeight="1">
      <c r="A68" s="36" t="s">
        <v>53</v>
      </c>
      <c r="B68" s="36"/>
      <c r="C68" s="37"/>
      <c r="D68" s="37"/>
      <c r="E68" s="37"/>
      <c r="F68" s="181">
        <v>0.75</v>
      </c>
      <c r="G68" s="37">
        <f t="shared" si="13"/>
        <v>0.75</v>
      </c>
      <c r="H68" s="38">
        <v>48.12</v>
      </c>
      <c r="I68" s="39"/>
      <c r="J68" s="141"/>
    </row>
    <row r="69" spans="1:10" s="53" customFormat="1" ht="15" customHeight="1">
      <c r="A69" s="54" t="s">
        <v>100</v>
      </c>
      <c r="B69" s="54"/>
      <c r="C69" s="49">
        <f>SUM(C63:C68)</f>
        <v>114.6511</v>
      </c>
      <c r="D69" s="49">
        <f>SUM(D63:D68)</f>
        <v>53.090499999999999</v>
      </c>
      <c r="E69" s="49">
        <f>C69+D69</f>
        <v>167.74160000000001</v>
      </c>
      <c r="F69" s="50">
        <f>SUM(F63:F68)</f>
        <v>27.251899999999999</v>
      </c>
      <c r="G69" s="49">
        <f>SUM(G63:G68)</f>
        <v>194.99350000000001</v>
      </c>
      <c r="H69" s="51">
        <f>SUM(H63:H68)</f>
        <v>53353.997200000005</v>
      </c>
      <c r="I69" s="52">
        <f>(H69-H68)/(G69-G68)</f>
        <v>274.42811316723595</v>
      </c>
      <c r="J69" s="52">
        <f>SUM(J62:J68)</f>
        <v>202</v>
      </c>
    </row>
    <row r="71" spans="1:10" s="31" customFormat="1" ht="12">
      <c r="A71" s="61" t="s">
        <v>54</v>
      </c>
      <c r="B71" s="61"/>
      <c r="C71" s="32"/>
      <c r="D71" s="32"/>
      <c r="E71" s="32"/>
      <c r="F71" s="32"/>
      <c r="G71" s="32"/>
      <c r="H71" s="34"/>
      <c r="I71" s="35"/>
      <c r="J71" s="137"/>
    </row>
    <row r="72" spans="1:10" s="31" customFormat="1" ht="12">
      <c r="A72" s="48" t="s">
        <v>55</v>
      </c>
      <c r="B72" s="48"/>
      <c r="C72" s="32"/>
      <c r="D72" s="32"/>
      <c r="E72" s="32"/>
      <c r="F72" s="33"/>
      <c r="G72" s="32"/>
      <c r="H72" s="34"/>
      <c r="I72" s="35"/>
      <c r="J72" s="139"/>
    </row>
    <row r="73" spans="1:10" s="165" customFormat="1" ht="13.15" customHeight="1">
      <c r="A73" s="170" t="s">
        <v>56</v>
      </c>
      <c r="B73" s="170"/>
      <c r="C73" s="171">
        <v>40.625399999999999</v>
      </c>
      <c r="D73" s="171">
        <v>51.510399999999997</v>
      </c>
      <c r="E73" s="171">
        <f t="shared" ref="E73:E79" si="16">C73+D73</f>
        <v>92.135799999999989</v>
      </c>
      <c r="F73" s="172">
        <v>39.094499999999996</v>
      </c>
      <c r="G73" s="171">
        <f t="shared" ref="G73:G78" si="17">E73+F73</f>
        <v>131.2303</v>
      </c>
      <c r="H73" s="173">
        <v>31742.44</v>
      </c>
      <c r="I73" s="174">
        <f t="shared" ref="I73:I79" si="18">H73/(E73+F73)</f>
        <v>241.88346746140181</v>
      </c>
      <c r="J73" s="174">
        <v>111</v>
      </c>
    </row>
    <row r="74" spans="1:10" s="165" customFormat="1" ht="13.15" customHeight="1">
      <c r="A74" s="175" t="s">
        <v>57</v>
      </c>
      <c r="B74" s="175"/>
      <c r="C74" s="32">
        <v>14.833300000000001</v>
      </c>
      <c r="D74" s="32">
        <v>11.625</v>
      </c>
      <c r="E74" s="32">
        <f t="shared" si="16"/>
        <v>26.458300000000001</v>
      </c>
      <c r="F74" s="33">
        <v>1.25</v>
      </c>
      <c r="G74" s="32">
        <f t="shared" si="17"/>
        <v>27.708300000000001</v>
      </c>
      <c r="H74" s="34">
        <v>7546</v>
      </c>
      <c r="I74" s="35">
        <f t="shared" si="18"/>
        <v>272.33716972892597</v>
      </c>
      <c r="J74" s="35">
        <v>30</v>
      </c>
    </row>
    <row r="75" spans="1:10" s="165" customFormat="1" ht="13.15" customHeight="1">
      <c r="A75" s="170" t="s">
        <v>58</v>
      </c>
      <c r="B75" s="170"/>
      <c r="C75" s="171">
        <v>21</v>
      </c>
      <c r="D75" s="171">
        <v>4.125</v>
      </c>
      <c r="E75" s="171">
        <f t="shared" si="16"/>
        <v>25.125</v>
      </c>
      <c r="F75" s="172">
        <v>5.5</v>
      </c>
      <c r="G75" s="171">
        <f t="shared" si="17"/>
        <v>30.625</v>
      </c>
      <c r="H75" s="173">
        <v>6381</v>
      </c>
      <c r="I75" s="174">
        <f t="shared" si="18"/>
        <v>208.35918367346937</v>
      </c>
      <c r="J75" s="174">
        <v>27</v>
      </c>
    </row>
    <row r="76" spans="1:10" s="165" customFormat="1" ht="13.15" customHeight="1">
      <c r="A76" s="175" t="s">
        <v>59</v>
      </c>
      <c r="B76" s="175"/>
      <c r="C76" s="32">
        <v>20.880400000000002</v>
      </c>
      <c r="D76" s="32">
        <v>11.8901</v>
      </c>
      <c r="E76" s="32">
        <f t="shared" si="16"/>
        <v>32.770499999999998</v>
      </c>
      <c r="F76" s="33"/>
      <c r="G76" s="32">
        <f t="shared" si="17"/>
        <v>32.770499999999998</v>
      </c>
      <c r="H76" s="34">
        <v>6484.31</v>
      </c>
      <c r="I76" s="35">
        <f t="shared" si="18"/>
        <v>197.87034070276624</v>
      </c>
      <c r="J76" s="35">
        <v>40</v>
      </c>
    </row>
    <row r="77" spans="1:10" s="165" customFormat="1" ht="13.15" customHeight="1">
      <c r="A77" s="170" t="s">
        <v>60</v>
      </c>
      <c r="B77" s="170"/>
      <c r="C77" s="171">
        <v>18.1143</v>
      </c>
      <c r="D77" s="171">
        <v>5.75</v>
      </c>
      <c r="E77" s="171">
        <f t="shared" si="16"/>
        <v>23.8643</v>
      </c>
      <c r="F77" s="172"/>
      <c r="G77" s="171">
        <f t="shared" si="17"/>
        <v>23.8643</v>
      </c>
      <c r="H77" s="173">
        <v>9760</v>
      </c>
      <c r="I77" s="174">
        <f t="shared" si="18"/>
        <v>408.97910267638269</v>
      </c>
      <c r="J77" s="174">
        <v>27</v>
      </c>
    </row>
    <row r="78" spans="1:10" s="221" customFormat="1" ht="13.15" customHeight="1">
      <c r="A78" s="36" t="s">
        <v>110</v>
      </c>
      <c r="B78" s="36"/>
      <c r="C78" s="37">
        <v>29</v>
      </c>
      <c r="D78" s="37">
        <v>16.240100000000002</v>
      </c>
      <c r="E78" s="37">
        <f t="shared" si="16"/>
        <v>45.240099999999998</v>
      </c>
      <c r="F78" s="181">
        <v>3</v>
      </c>
      <c r="G78" s="37">
        <f t="shared" si="17"/>
        <v>48.240099999999998</v>
      </c>
      <c r="H78" s="38">
        <v>13964.302</v>
      </c>
      <c r="I78" s="39">
        <f t="shared" si="18"/>
        <v>289.47498035866425</v>
      </c>
      <c r="J78" s="39">
        <v>50</v>
      </c>
    </row>
    <row r="79" spans="1:10" s="53" customFormat="1" ht="12">
      <c r="A79" s="54" t="s">
        <v>61</v>
      </c>
      <c r="B79" s="54"/>
      <c r="C79" s="49">
        <f>SUM(C73:C78)</f>
        <v>144.45339999999999</v>
      </c>
      <c r="D79" s="49">
        <f>SUM(D73:D78)</f>
        <v>101.14060000000001</v>
      </c>
      <c r="E79" s="49">
        <f t="shared" si="16"/>
        <v>245.59399999999999</v>
      </c>
      <c r="F79" s="50">
        <f>SUM(F73:F78)</f>
        <v>48.844499999999996</v>
      </c>
      <c r="G79" s="49">
        <f>SUM(G73:G78)</f>
        <v>294.43849999999998</v>
      </c>
      <c r="H79" s="51">
        <f>SUM(H73:H78)</f>
        <v>75878.051999999996</v>
      </c>
      <c r="I79" s="52">
        <f t="shared" si="18"/>
        <v>257.70424723668953</v>
      </c>
      <c r="J79" s="52">
        <f>SUM(J73:J78)</f>
        <v>285</v>
      </c>
    </row>
    <row r="80" spans="1:10" s="53" customFormat="1" ht="12">
      <c r="A80" s="54"/>
      <c r="B80" s="54"/>
      <c r="C80" s="49"/>
      <c r="D80" s="49"/>
      <c r="E80" s="49"/>
      <c r="F80" s="50"/>
      <c r="G80" s="49"/>
      <c r="H80" s="51"/>
      <c r="I80" s="52"/>
      <c r="J80" s="52"/>
    </row>
    <row r="81" spans="1:10" s="31" customFormat="1" ht="12">
      <c r="A81" s="231" t="s">
        <v>62</v>
      </c>
      <c r="B81" s="231"/>
      <c r="C81" s="232"/>
      <c r="D81" s="232"/>
      <c r="E81" s="232"/>
      <c r="F81" s="232"/>
      <c r="G81" s="32"/>
      <c r="H81" s="34"/>
      <c r="I81" s="35"/>
      <c r="J81" s="137"/>
    </row>
    <row r="82" spans="1:10" s="165" customFormat="1" ht="13.15" customHeight="1">
      <c r="A82" s="170" t="s">
        <v>17</v>
      </c>
      <c r="B82" s="170"/>
      <c r="C82" s="171">
        <v>13.962</v>
      </c>
      <c r="D82" s="171"/>
      <c r="E82" s="171">
        <f t="shared" ref="E82:E90" si="19">C82+D82</f>
        <v>13.962</v>
      </c>
      <c r="F82" s="172">
        <v>1.5</v>
      </c>
      <c r="G82" s="171">
        <f>E82+F82</f>
        <v>15.462</v>
      </c>
      <c r="H82" s="173">
        <v>1909.5213000000001</v>
      </c>
      <c r="I82" s="174">
        <f>H82/(E82+F82)</f>
        <v>123.49769111369811</v>
      </c>
      <c r="J82" s="174">
        <v>14</v>
      </c>
    </row>
    <row r="83" spans="1:10" s="165" customFormat="1" ht="13.15" customHeight="1">
      <c r="A83" s="175" t="s">
        <v>63</v>
      </c>
      <c r="B83" s="175"/>
      <c r="C83" s="32">
        <v>26.4282</v>
      </c>
      <c r="D83" s="32">
        <v>5.85</v>
      </c>
      <c r="E83" s="32">
        <f t="shared" si="19"/>
        <v>32.278199999999998</v>
      </c>
      <c r="F83" s="33">
        <v>64.240799999999993</v>
      </c>
      <c r="G83" s="32">
        <f t="shared" ref="G83:G90" si="20">E83+F83</f>
        <v>96.518999999999991</v>
      </c>
      <c r="H83" s="34">
        <v>21905.75</v>
      </c>
      <c r="I83" s="35">
        <f t="shared" ref="I83:I90" si="21">H83/(E83+F83)</f>
        <v>226.95790466125842</v>
      </c>
      <c r="J83" s="35">
        <v>35</v>
      </c>
    </row>
    <row r="84" spans="1:10" s="165" customFormat="1" ht="13.15" customHeight="1">
      <c r="A84" s="170" t="s">
        <v>64</v>
      </c>
      <c r="B84" s="170"/>
      <c r="C84" s="171">
        <v>27.043300000000002</v>
      </c>
      <c r="D84" s="171">
        <v>5.625</v>
      </c>
      <c r="E84" s="171">
        <f t="shared" si="19"/>
        <v>32.668300000000002</v>
      </c>
      <c r="F84" s="172">
        <v>47.5</v>
      </c>
      <c r="G84" s="171">
        <f t="shared" si="20"/>
        <v>80.168300000000002</v>
      </c>
      <c r="H84" s="173">
        <v>17225</v>
      </c>
      <c r="I84" s="174">
        <f t="shared" si="21"/>
        <v>214.86048724994791</v>
      </c>
      <c r="J84" s="174">
        <v>34</v>
      </c>
    </row>
    <row r="85" spans="1:10" s="165" customFormat="1" ht="13.15" customHeight="1">
      <c r="A85" s="175" t="s">
        <v>18</v>
      </c>
      <c r="B85" s="175"/>
      <c r="C85" s="32">
        <v>19.7</v>
      </c>
      <c r="D85" s="32">
        <v>4</v>
      </c>
      <c r="E85" s="32">
        <f t="shared" si="19"/>
        <v>23.7</v>
      </c>
      <c r="F85" s="33">
        <v>29.0838</v>
      </c>
      <c r="G85" s="32">
        <f t="shared" si="20"/>
        <v>52.783799999999999</v>
      </c>
      <c r="H85" s="34">
        <v>7456.7156999999997</v>
      </c>
      <c r="I85" s="35">
        <f t="shared" si="21"/>
        <v>141.26902004023961</v>
      </c>
      <c r="J85" s="35">
        <v>24</v>
      </c>
    </row>
    <row r="86" spans="1:10" s="165" customFormat="1" ht="13.15" customHeight="1">
      <c r="A86" s="170" t="s">
        <v>22</v>
      </c>
      <c r="B86" s="170"/>
      <c r="C86" s="171">
        <v>13.4649</v>
      </c>
      <c r="D86" s="171">
        <v>3.75</v>
      </c>
      <c r="E86" s="171">
        <f t="shared" si="19"/>
        <v>17.2149</v>
      </c>
      <c r="F86" s="172">
        <v>2.625</v>
      </c>
      <c r="G86" s="171">
        <f t="shared" si="20"/>
        <v>19.8399</v>
      </c>
      <c r="H86" s="173">
        <v>5130.3698000000004</v>
      </c>
      <c r="I86" s="174">
        <f t="shared" si="21"/>
        <v>258.58849086940967</v>
      </c>
      <c r="J86" s="174">
        <v>19</v>
      </c>
    </row>
    <row r="87" spans="1:10" s="165" customFormat="1" ht="13.15" customHeight="1">
      <c r="A87" s="175" t="s">
        <v>65</v>
      </c>
      <c r="B87" s="175"/>
      <c r="C87" s="32">
        <v>17.75</v>
      </c>
      <c r="D87" s="32">
        <v>3.3</v>
      </c>
      <c r="E87" s="32">
        <f t="shared" si="19"/>
        <v>21.05</v>
      </c>
      <c r="F87" s="33">
        <v>6.75</v>
      </c>
      <c r="G87" s="32">
        <f t="shared" si="20"/>
        <v>27.8</v>
      </c>
      <c r="H87" s="34">
        <v>4962</v>
      </c>
      <c r="I87" s="35">
        <f t="shared" si="21"/>
        <v>178.48920863309351</v>
      </c>
      <c r="J87" s="35">
        <v>23</v>
      </c>
    </row>
    <row r="88" spans="1:10" s="165" customFormat="1" ht="13.15" customHeight="1">
      <c r="A88" s="170" t="s">
        <v>66</v>
      </c>
      <c r="B88" s="170"/>
      <c r="C88" s="171">
        <v>33.5</v>
      </c>
      <c r="D88" s="171">
        <v>19.210699999999999</v>
      </c>
      <c r="E88" s="171">
        <f t="shared" si="19"/>
        <v>52.710700000000003</v>
      </c>
      <c r="F88" s="172">
        <v>39.5</v>
      </c>
      <c r="G88" s="171">
        <f t="shared" si="20"/>
        <v>92.210700000000003</v>
      </c>
      <c r="H88" s="173">
        <v>34560.25</v>
      </c>
      <c r="I88" s="174">
        <f t="shared" si="21"/>
        <v>374.79652578279962</v>
      </c>
      <c r="J88" s="174">
        <v>64</v>
      </c>
    </row>
    <row r="89" spans="1:10" s="165" customFormat="1" ht="13.15" customHeight="1">
      <c r="A89" s="175" t="s">
        <v>67</v>
      </c>
      <c r="B89" s="175"/>
      <c r="C89" s="32">
        <v>36.475700000000003</v>
      </c>
      <c r="D89" s="32">
        <v>6.1215999999999999</v>
      </c>
      <c r="E89" s="32">
        <f t="shared" si="19"/>
        <v>42.597300000000004</v>
      </c>
      <c r="F89" s="33">
        <v>25.958100000000002</v>
      </c>
      <c r="G89" s="32">
        <f t="shared" si="20"/>
        <v>68.555400000000006</v>
      </c>
      <c r="H89" s="34">
        <v>11095.75</v>
      </c>
      <c r="I89" s="35">
        <f t="shared" si="21"/>
        <v>161.850853470332</v>
      </c>
      <c r="J89" s="35">
        <v>48</v>
      </c>
    </row>
    <row r="90" spans="1:10" s="221" customFormat="1" ht="13.15" customHeight="1">
      <c r="A90" s="176" t="s">
        <v>68</v>
      </c>
      <c r="B90" s="176"/>
      <c r="C90" s="177">
        <v>24.5364</v>
      </c>
      <c r="D90" s="177">
        <v>3</v>
      </c>
      <c r="E90" s="177">
        <f t="shared" si="19"/>
        <v>27.5364</v>
      </c>
      <c r="F90" s="178">
        <v>35.5</v>
      </c>
      <c r="G90" s="177">
        <f t="shared" si="20"/>
        <v>63.0364</v>
      </c>
      <c r="H90" s="179">
        <v>12064.34</v>
      </c>
      <c r="I90" s="180">
        <f t="shared" si="21"/>
        <v>191.38688123052714</v>
      </c>
      <c r="J90" s="180">
        <v>36</v>
      </c>
    </row>
    <row r="91" spans="1:10" s="44" customFormat="1" ht="12">
      <c r="A91" s="48" t="s">
        <v>69</v>
      </c>
      <c r="B91" s="48"/>
      <c r="C91" s="49">
        <f>SUM(C82:C90)</f>
        <v>212.86050000000006</v>
      </c>
      <c r="D91" s="49">
        <f>SUM(D82:D90)</f>
        <v>50.857300000000002</v>
      </c>
      <c r="E91" s="49">
        <f>C91+D91</f>
        <v>263.71780000000007</v>
      </c>
      <c r="F91" s="50">
        <f>SUM(F82:F90)</f>
        <v>252.65770000000001</v>
      </c>
      <c r="G91" s="49">
        <f>SUM(G82:G90)</f>
        <v>516.37549999999999</v>
      </c>
      <c r="H91" s="51">
        <f>SUM(H82:H90)</f>
        <v>116309.69680000001</v>
      </c>
      <c r="I91" s="52">
        <f>H91/(E91+F91)</f>
        <v>225.24247722829605</v>
      </c>
      <c r="J91" s="52">
        <f>SUM(J82:J90)</f>
        <v>297</v>
      </c>
    </row>
    <row r="92" spans="1:10" s="6" customFormat="1" ht="15" customHeight="1">
      <c r="A92" s="1"/>
      <c r="B92" s="1"/>
      <c r="C92" s="2"/>
      <c r="D92" s="2"/>
      <c r="E92" s="3"/>
      <c r="F92" s="2"/>
      <c r="G92" s="2"/>
      <c r="H92" s="4"/>
      <c r="I92" s="5"/>
      <c r="J92" s="131"/>
    </row>
    <row r="93" spans="1:10" s="31" customFormat="1" ht="12">
      <c r="A93" s="48" t="s">
        <v>70</v>
      </c>
      <c r="B93" s="48"/>
      <c r="D93" s="32"/>
      <c r="E93" s="32"/>
      <c r="F93" s="33"/>
      <c r="G93" s="32"/>
      <c r="H93" s="34"/>
      <c r="I93" s="35"/>
      <c r="J93" s="139"/>
    </row>
    <row r="94" spans="1:10" s="165" customFormat="1" ht="13.15" customHeight="1">
      <c r="A94" s="175" t="s">
        <v>19</v>
      </c>
      <c r="B94" s="175"/>
      <c r="C94" s="32">
        <v>14</v>
      </c>
      <c r="D94" s="32">
        <v>1.55</v>
      </c>
      <c r="E94" s="32">
        <f t="shared" ref="E94:E98" si="22">C94+D94</f>
        <v>15.55</v>
      </c>
      <c r="F94" s="33">
        <v>16.25</v>
      </c>
      <c r="G94" s="32">
        <f>E94+F94</f>
        <v>31.8</v>
      </c>
      <c r="H94" s="34">
        <v>10464.24</v>
      </c>
      <c r="I94" s="35">
        <f t="shared" ref="I94:I98" si="23">H94/(E94+F94)</f>
        <v>329.06415094339621</v>
      </c>
      <c r="J94" s="35">
        <v>18</v>
      </c>
    </row>
    <row r="95" spans="1:10" s="165" customFormat="1" ht="13.15" customHeight="1">
      <c r="A95" s="170" t="s">
        <v>71</v>
      </c>
      <c r="B95" s="170"/>
      <c r="C95" s="171">
        <v>14.6</v>
      </c>
      <c r="D95" s="171">
        <v>3.85</v>
      </c>
      <c r="E95" s="171">
        <f t="shared" si="22"/>
        <v>18.45</v>
      </c>
      <c r="F95" s="172">
        <v>3.5</v>
      </c>
      <c r="G95" s="171">
        <f>E95+F95</f>
        <v>21.95</v>
      </c>
      <c r="H95" s="173">
        <v>5116.5</v>
      </c>
      <c r="I95" s="174">
        <f t="shared" si="23"/>
        <v>233.0979498861048</v>
      </c>
      <c r="J95" s="174">
        <v>21</v>
      </c>
    </row>
    <row r="96" spans="1:10" s="165" customFormat="1" ht="13.15" customHeight="1">
      <c r="A96" s="175" t="s">
        <v>72</v>
      </c>
      <c r="B96" s="175"/>
      <c r="C96" s="32">
        <v>25.439</v>
      </c>
      <c r="D96" s="32">
        <v>12.574999999999999</v>
      </c>
      <c r="E96" s="32">
        <f t="shared" si="22"/>
        <v>38.013999999999996</v>
      </c>
      <c r="F96" s="33">
        <v>17.430599999999998</v>
      </c>
      <c r="G96" s="32">
        <f>E96+F96</f>
        <v>55.444599999999994</v>
      </c>
      <c r="H96" s="34">
        <v>16703.7</v>
      </c>
      <c r="I96" s="35">
        <f t="shared" si="23"/>
        <v>301.26829303484925</v>
      </c>
      <c r="J96" s="35">
        <v>44</v>
      </c>
    </row>
    <row r="97" spans="1:12" s="221" customFormat="1" ht="13.15" customHeight="1">
      <c r="A97" s="176" t="s">
        <v>26</v>
      </c>
      <c r="B97" s="176"/>
      <c r="C97" s="177">
        <v>12.7478</v>
      </c>
      <c r="D97" s="177">
        <v>4.875</v>
      </c>
      <c r="E97" s="177">
        <f t="shared" si="22"/>
        <v>17.622799999999998</v>
      </c>
      <c r="F97" s="178">
        <v>6.0080999999999998</v>
      </c>
      <c r="G97" s="177">
        <f>E97+F97</f>
        <v>23.630899999999997</v>
      </c>
      <c r="H97" s="179">
        <v>8164.5275000000001</v>
      </c>
      <c r="I97" s="180">
        <f t="shared" si="23"/>
        <v>345.50218146579272</v>
      </c>
      <c r="J97" s="180">
        <v>22</v>
      </c>
    </row>
    <row r="98" spans="1:12" s="44" customFormat="1" ht="12">
      <c r="A98" s="48" t="s">
        <v>73</v>
      </c>
      <c r="B98" s="48"/>
      <c r="C98" s="49">
        <f>SUM(C93:C97)</f>
        <v>66.786799999999999</v>
      </c>
      <c r="D98" s="49">
        <f>SUM(D93:D97)</f>
        <v>22.85</v>
      </c>
      <c r="E98" s="49">
        <f t="shared" si="22"/>
        <v>89.636799999999994</v>
      </c>
      <c r="F98" s="50">
        <f>SUM(F93:F97)</f>
        <v>43.188699999999997</v>
      </c>
      <c r="G98" s="49">
        <f>SUM(G93:G97)</f>
        <v>132.82549999999998</v>
      </c>
      <c r="H98" s="51">
        <f>SUM(H94:H97)</f>
        <v>40448.967499999999</v>
      </c>
      <c r="I98" s="52">
        <f t="shared" si="23"/>
        <v>304.5271239332809</v>
      </c>
      <c r="J98" s="52">
        <f>SUM(J94:J97)</f>
        <v>105</v>
      </c>
    </row>
    <row r="99" spans="1:12" s="44" customFormat="1" ht="12">
      <c r="A99" s="48"/>
      <c r="B99" s="48"/>
      <c r="C99" s="49"/>
      <c r="D99" s="49"/>
      <c r="E99" s="49"/>
      <c r="F99" s="50"/>
      <c r="G99" s="49"/>
      <c r="H99" s="51"/>
      <c r="I99" s="52"/>
      <c r="J99" s="52"/>
    </row>
    <row r="100" spans="1:12" s="66" customFormat="1" ht="14.25">
      <c r="A100" s="108" t="s">
        <v>111</v>
      </c>
      <c r="B100" s="48"/>
      <c r="C100" s="62"/>
      <c r="D100" s="62"/>
      <c r="E100" s="32"/>
      <c r="F100" s="63"/>
      <c r="G100" s="62"/>
      <c r="H100" s="64"/>
      <c r="I100" s="65"/>
      <c r="J100" s="140"/>
    </row>
    <row r="101" spans="1:12" s="165" customFormat="1" ht="13.15" customHeight="1">
      <c r="A101" s="170" t="s">
        <v>74</v>
      </c>
      <c r="B101" s="170"/>
      <c r="C101" s="171"/>
      <c r="D101" s="171"/>
      <c r="E101" s="171"/>
      <c r="F101" s="172"/>
      <c r="G101" s="171"/>
      <c r="H101" s="173">
        <v>384</v>
      </c>
      <c r="I101" s="174"/>
      <c r="J101" s="187"/>
    </row>
    <row r="102" spans="1:12" s="165" customFormat="1" ht="13.15" customHeight="1">
      <c r="A102" s="175" t="s">
        <v>75</v>
      </c>
      <c r="B102" s="175"/>
      <c r="C102" s="32"/>
      <c r="D102" s="32"/>
      <c r="E102" s="32"/>
      <c r="F102" s="33"/>
      <c r="G102" s="32"/>
      <c r="H102" s="34">
        <v>467</v>
      </c>
      <c r="I102" s="35"/>
      <c r="J102" s="139"/>
    </row>
    <row r="103" spans="1:12" s="221" customFormat="1" ht="13.15" customHeight="1">
      <c r="A103" s="176" t="s">
        <v>76</v>
      </c>
      <c r="B103" s="176"/>
      <c r="C103" s="177"/>
      <c r="D103" s="177"/>
      <c r="E103" s="177"/>
      <c r="F103" s="178"/>
      <c r="G103" s="177"/>
      <c r="H103" s="179">
        <v>257</v>
      </c>
      <c r="I103" s="180"/>
      <c r="J103" s="188"/>
    </row>
    <row r="104" spans="1:12" s="44" customFormat="1" ht="12">
      <c r="A104" s="48" t="s">
        <v>77</v>
      </c>
      <c r="B104" s="48"/>
      <c r="C104" s="49"/>
      <c r="D104" s="49"/>
      <c r="E104" s="49"/>
      <c r="F104" s="67"/>
      <c r="G104" s="49"/>
      <c r="H104" s="51">
        <f>SUM(H101:H103)</f>
        <v>1108</v>
      </c>
      <c r="I104" s="52"/>
      <c r="J104" s="138"/>
    </row>
    <row r="105" spans="1:12" s="44" customFormat="1" ht="12">
      <c r="A105" s="48"/>
      <c r="B105" s="48"/>
      <c r="C105" s="49"/>
      <c r="D105" s="49"/>
      <c r="E105" s="49"/>
      <c r="F105" s="67"/>
      <c r="G105" s="49"/>
      <c r="H105" s="51"/>
      <c r="I105" s="52"/>
      <c r="J105" s="138"/>
    </row>
    <row r="106" spans="1:12" s="31" customFormat="1" ht="12">
      <c r="A106" s="36" t="s">
        <v>78</v>
      </c>
      <c r="B106" s="36"/>
      <c r="C106" s="37"/>
      <c r="D106" s="37"/>
      <c r="E106" s="166">
        <f>C106+D106</f>
        <v>0</v>
      </c>
      <c r="F106" s="37">
        <f>3.4023+1.75</f>
        <v>5.1523000000000003</v>
      </c>
      <c r="G106" s="37">
        <f>E106+F106</f>
        <v>5.1523000000000003</v>
      </c>
      <c r="H106" s="38">
        <v>592.36</v>
      </c>
      <c r="I106" s="39"/>
      <c r="J106" s="141"/>
    </row>
    <row r="107" spans="1:12" s="44" customFormat="1" ht="15" customHeight="1">
      <c r="A107" s="48" t="s">
        <v>101</v>
      </c>
      <c r="B107" s="48"/>
      <c r="C107" s="194">
        <f t="shared" ref="C107:H107" si="24">SUM(C106+C98+C104+C79+C91)</f>
        <v>424.10070000000007</v>
      </c>
      <c r="D107" s="194">
        <f t="shared" si="24"/>
        <v>174.84790000000001</v>
      </c>
      <c r="E107" s="194">
        <f t="shared" si="24"/>
        <v>598.94860000000006</v>
      </c>
      <c r="F107" s="50">
        <f t="shared" si="24"/>
        <v>349.84320000000002</v>
      </c>
      <c r="G107" s="68">
        <f t="shared" si="24"/>
        <v>948.79179999999997</v>
      </c>
      <c r="H107" s="69">
        <f t="shared" si="24"/>
        <v>234337.07630000002</v>
      </c>
      <c r="I107" s="70">
        <f>(H107-H106-H104)/(G107-G106)</f>
        <v>246.53134623974518</v>
      </c>
      <c r="J107" s="43">
        <f>J106+J98+J104+J79+J91</f>
        <v>687</v>
      </c>
    </row>
    <row r="108" spans="1:12" s="44" customFormat="1" ht="12">
      <c r="A108" s="48"/>
      <c r="B108" s="48"/>
      <c r="C108" s="68"/>
      <c r="D108" s="68"/>
      <c r="E108" s="68"/>
      <c r="F108" s="50"/>
      <c r="G108" s="68"/>
      <c r="H108" s="69"/>
      <c r="I108" s="70"/>
      <c r="J108" s="52"/>
    </row>
    <row r="109" spans="1:12" s="44" customFormat="1" ht="17.25" customHeight="1">
      <c r="A109" s="222" t="s">
        <v>102</v>
      </c>
      <c r="B109" s="222"/>
      <c r="C109" s="223">
        <f>C107+C69+C55+C43+C32+C23</f>
        <v>1013.4404000000002</v>
      </c>
      <c r="D109" s="223">
        <f>D23+D32+D43+D55+D69+D107</f>
        <v>398.36159999999995</v>
      </c>
      <c r="E109" s="223">
        <f>E107+E69+E55+E43+E32+E23</f>
        <v>1411.8019999999999</v>
      </c>
      <c r="F109" s="224">
        <f>F107+F69+F55+F43+F32+F23</f>
        <v>509.81779999999998</v>
      </c>
      <c r="G109" s="223">
        <f>G107+G69+G55+G43+G32+G23</f>
        <v>1921.6197999999999</v>
      </c>
      <c r="H109" s="225">
        <f>SUM(H23+H32+H43+H55+H69+H79+H91+H98+H104+H106)</f>
        <v>479721.924</v>
      </c>
      <c r="I109" s="226">
        <f>(H109-(H106+H104+H68+H54+H42+H31+H22))/(G109-(G106+G42+G22+G31+G54+G68))</f>
        <v>245.39494386962897</v>
      </c>
      <c r="J109" s="225">
        <f>SUM(J23+J32+J43+J55+J69+J79+J91+J98+J104+J106)</f>
        <v>1785</v>
      </c>
      <c r="K109" s="53"/>
      <c r="L109" s="53"/>
    </row>
    <row r="110" spans="1:12" s="44" customFormat="1" ht="12">
      <c r="A110" s="48"/>
      <c r="B110" s="48"/>
      <c r="C110" s="68"/>
      <c r="D110" s="68"/>
      <c r="E110" s="68"/>
      <c r="F110" s="50"/>
      <c r="G110" s="68"/>
      <c r="H110" s="69"/>
      <c r="I110" s="70"/>
      <c r="J110" s="52"/>
    </row>
    <row r="111" spans="1:12" s="6" customFormat="1" ht="15" customHeight="1">
      <c r="A111" s="1"/>
      <c r="B111" s="1"/>
      <c r="C111" s="2"/>
      <c r="D111" s="2"/>
      <c r="E111" s="3"/>
      <c r="F111" s="2"/>
      <c r="G111" s="2"/>
      <c r="H111" s="4"/>
      <c r="I111" s="5"/>
      <c r="J111" s="131"/>
    </row>
    <row r="112" spans="1:12" s="13" customFormat="1" ht="16.7" customHeight="1">
      <c r="A112" s="7" t="s">
        <v>0</v>
      </c>
      <c r="B112" s="7"/>
      <c r="C112" s="8"/>
      <c r="D112" s="8"/>
      <c r="E112" s="9"/>
      <c r="F112" s="8"/>
      <c r="G112" s="8"/>
      <c r="H112" s="10"/>
      <c r="I112" s="11"/>
      <c r="J112" s="132"/>
      <c r="K112" s="12"/>
    </row>
    <row r="113" spans="1:10" s="12" customFormat="1" ht="12" customHeight="1">
      <c r="A113" s="14" t="s">
        <v>108</v>
      </c>
      <c r="B113" s="14"/>
      <c r="I113" s="15"/>
      <c r="J113" s="133"/>
    </row>
    <row r="114" spans="1:10" s="12" customFormat="1" ht="22.5" customHeight="1">
      <c r="A114" s="14"/>
      <c r="B114" s="14"/>
      <c r="I114" s="15"/>
      <c r="J114" s="133"/>
    </row>
    <row r="115" spans="1:10" s="17" customFormat="1" ht="14.25">
      <c r="A115" s="16" t="s">
        <v>1</v>
      </c>
      <c r="B115" s="16"/>
      <c r="C115" s="229" t="s">
        <v>122</v>
      </c>
      <c r="D115" s="230"/>
      <c r="E115" s="230"/>
      <c r="F115" s="230"/>
      <c r="G115" s="230"/>
      <c r="I115" s="18" t="s">
        <v>120</v>
      </c>
      <c r="J115" s="104" t="s">
        <v>4</v>
      </c>
    </row>
    <row r="116" spans="1:10" s="17" customFormat="1" ht="14.25">
      <c r="A116" s="19" t="s">
        <v>5</v>
      </c>
      <c r="B116" s="19"/>
      <c r="C116" s="20" t="s">
        <v>6</v>
      </c>
      <c r="D116" s="20" t="s">
        <v>7</v>
      </c>
      <c r="E116" s="21" t="s">
        <v>118</v>
      </c>
      <c r="F116" s="21" t="s">
        <v>119</v>
      </c>
      <c r="G116" s="22" t="s">
        <v>117</v>
      </c>
      <c r="H116" s="23" t="s">
        <v>10</v>
      </c>
      <c r="I116" s="24" t="s">
        <v>121</v>
      </c>
      <c r="J116" s="134" t="s">
        <v>124</v>
      </c>
    </row>
    <row r="117" spans="1:10" s="17" customFormat="1" ht="4.5" customHeight="1">
      <c r="A117" s="102"/>
      <c r="B117" s="102"/>
      <c r="C117" s="103"/>
      <c r="D117" s="103"/>
      <c r="E117" s="104"/>
      <c r="F117" s="104"/>
      <c r="G117" s="105"/>
      <c r="H117" s="106"/>
      <c r="I117" s="107"/>
      <c r="J117" s="130"/>
    </row>
    <row r="118" spans="1:10" s="17" customFormat="1" ht="14.25">
      <c r="A118" s="109" t="s">
        <v>105</v>
      </c>
      <c r="B118" s="102"/>
      <c r="C118" s="103"/>
      <c r="D118" s="103"/>
      <c r="E118" s="104"/>
      <c r="F118" s="104"/>
      <c r="G118" s="105"/>
      <c r="H118" s="106"/>
      <c r="I118" s="107"/>
      <c r="J118" s="130"/>
    </row>
    <row r="119" spans="1:10" s="17" customFormat="1" ht="6.75" customHeight="1">
      <c r="A119" s="102"/>
      <c r="B119" s="102"/>
      <c r="C119" s="103"/>
      <c r="D119" s="103"/>
      <c r="E119" s="104"/>
      <c r="F119" s="104"/>
      <c r="G119" s="105"/>
      <c r="H119" s="106"/>
      <c r="I119" s="107"/>
      <c r="J119" s="130"/>
    </row>
    <row r="120" spans="1:10" s="31" customFormat="1" ht="12">
      <c r="A120" s="48" t="s">
        <v>79</v>
      </c>
      <c r="B120" s="48"/>
      <c r="C120" s="32"/>
      <c r="D120" s="32"/>
      <c r="E120" s="32"/>
      <c r="F120" s="33"/>
      <c r="G120" s="32"/>
      <c r="H120" s="34"/>
      <c r="I120" s="35"/>
      <c r="J120" s="137"/>
    </row>
    <row r="121" spans="1:10" s="165" customFormat="1" ht="13.15" customHeight="1">
      <c r="A121" s="170" t="s">
        <v>80</v>
      </c>
      <c r="B121" s="170"/>
      <c r="C121" s="171">
        <v>19.5229</v>
      </c>
      <c r="D121" s="171">
        <v>3.4531999999999998</v>
      </c>
      <c r="E121" s="171">
        <f>C121+D121</f>
        <v>22.976099999999999</v>
      </c>
      <c r="F121" s="172">
        <v>4</v>
      </c>
      <c r="G121" s="171">
        <f>E121+F121</f>
        <v>26.976099999999999</v>
      </c>
      <c r="H121" s="173">
        <v>3326.3762999999999</v>
      </c>
      <c r="I121" s="174">
        <f>H121/(E121+F121)</f>
        <v>123.30827287858511</v>
      </c>
      <c r="J121" s="174">
        <v>28</v>
      </c>
    </row>
    <row r="122" spans="1:10" s="165" customFormat="1" ht="13.15" customHeight="1">
      <c r="A122" s="175" t="s">
        <v>81</v>
      </c>
      <c r="B122" s="175"/>
      <c r="C122" s="32">
        <v>27.026499999999999</v>
      </c>
      <c r="D122" s="32">
        <v>15.608599999999999</v>
      </c>
      <c r="E122" s="32">
        <f>C122+D122</f>
        <v>42.635099999999994</v>
      </c>
      <c r="F122" s="33"/>
      <c r="G122" s="32">
        <f>E122+F122</f>
        <v>42.635099999999994</v>
      </c>
      <c r="H122" s="34">
        <v>4927.2744000000002</v>
      </c>
      <c r="I122" s="35">
        <f>H122/(E122+F122)</f>
        <v>115.56849637974348</v>
      </c>
      <c r="J122" s="35">
        <v>59</v>
      </c>
    </row>
    <row r="123" spans="1:10" s="165" customFormat="1" ht="13.15" customHeight="1">
      <c r="A123" s="170" t="s">
        <v>82</v>
      </c>
      <c r="B123" s="170"/>
      <c r="C123" s="171">
        <v>18.967100000000002</v>
      </c>
      <c r="D123" s="171">
        <v>5.6989999999999998</v>
      </c>
      <c r="E123" s="171">
        <f>C123+D123</f>
        <v>24.6661</v>
      </c>
      <c r="F123" s="172">
        <v>0.5</v>
      </c>
      <c r="G123" s="171">
        <f>E123+F123</f>
        <v>25.1661</v>
      </c>
      <c r="H123" s="173">
        <v>1803</v>
      </c>
      <c r="I123" s="174">
        <f>H123/(E123+F123)</f>
        <v>71.64399728205801</v>
      </c>
      <c r="J123" s="174">
        <v>51</v>
      </c>
    </row>
    <row r="124" spans="1:10" s="165" customFormat="1" ht="13.15" customHeight="1">
      <c r="A124" s="175" t="s">
        <v>83</v>
      </c>
      <c r="B124" s="175"/>
      <c r="C124" s="32">
        <v>12.5868</v>
      </c>
      <c r="D124" s="32"/>
      <c r="E124" s="32">
        <f>C124+D124</f>
        <v>12.5868</v>
      </c>
      <c r="F124" s="33">
        <v>0.5</v>
      </c>
      <c r="G124" s="32">
        <f>E124+F124</f>
        <v>13.0868</v>
      </c>
      <c r="H124" s="34">
        <v>1329.86</v>
      </c>
      <c r="I124" s="35">
        <f>H124/(E124+F124)</f>
        <v>101.61842467218877</v>
      </c>
      <c r="J124" s="35">
        <v>14</v>
      </c>
    </row>
    <row r="125" spans="1:10" s="165" customFormat="1" ht="13.15" customHeight="1">
      <c r="A125" s="170" t="s">
        <v>84</v>
      </c>
      <c r="B125" s="170"/>
      <c r="C125" s="171">
        <v>12.633199999999999</v>
      </c>
      <c r="D125" s="171">
        <v>2</v>
      </c>
      <c r="E125" s="171">
        <f>C125+D125</f>
        <v>14.633199999999999</v>
      </c>
      <c r="F125" s="172"/>
      <c r="G125" s="171">
        <f>E125+F125</f>
        <v>14.633199999999999</v>
      </c>
      <c r="H125" s="173">
        <v>1456.152</v>
      </c>
      <c r="I125" s="174">
        <f>H125/(E125+F125)</f>
        <v>99.510154990022698</v>
      </c>
      <c r="J125" s="174">
        <v>16</v>
      </c>
    </row>
    <row r="126" spans="1:10" s="221" customFormat="1" ht="13.15" customHeight="1">
      <c r="A126" s="36" t="s">
        <v>85</v>
      </c>
      <c r="B126" s="36"/>
      <c r="C126" s="37"/>
      <c r="D126" s="37"/>
      <c r="E126" s="37"/>
      <c r="F126" s="181"/>
      <c r="G126" s="37"/>
      <c r="H126" s="38">
        <v>43.68</v>
      </c>
      <c r="I126" s="39"/>
      <c r="J126" s="39"/>
    </row>
    <row r="127" spans="1:10" s="53" customFormat="1" ht="15" customHeight="1">
      <c r="A127" s="54" t="s">
        <v>103</v>
      </c>
      <c r="B127" s="54"/>
      <c r="C127" s="49">
        <f>SUM(C121:C126)</f>
        <v>90.736500000000007</v>
      </c>
      <c r="D127" s="49">
        <f>SUM(D121:D126)</f>
        <v>26.760799999999996</v>
      </c>
      <c r="E127" s="49">
        <f>C127+D127</f>
        <v>117.4973</v>
      </c>
      <c r="F127" s="50">
        <f>SUM(F121:F126)</f>
        <v>5</v>
      </c>
      <c r="G127" s="49">
        <f>SUM(G121:G126)</f>
        <v>122.4973</v>
      </c>
      <c r="H127" s="51">
        <f>SUM(H121:H126)</f>
        <v>12886.342700000001</v>
      </c>
      <c r="I127" s="52">
        <f>(H127-H126)/(E127+F127)</f>
        <v>104.84037362456154</v>
      </c>
      <c r="J127" s="52">
        <f>SUM(J121:J126)</f>
        <v>168</v>
      </c>
    </row>
    <row r="129" spans="1:11" s="76" customFormat="1" ht="12" outlineLevel="1">
      <c r="A129" s="119" t="s">
        <v>86</v>
      </c>
      <c r="B129" s="119"/>
      <c r="C129" s="120">
        <v>12</v>
      </c>
      <c r="D129" s="120"/>
      <c r="E129" s="120">
        <f>D129+C129</f>
        <v>12</v>
      </c>
      <c r="F129" s="121">
        <v>0</v>
      </c>
      <c r="G129" s="120">
        <f>E129+F129</f>
        <v>12</v>
      </c>
      <c r="H129" s="122">
        <v>4059</v>
      </c>
      <c r="I129" s="123"/>
      <c r="J129" s="142">
        <v>13</v>
      </c>
    </row>
    <row r="130" spans="1:11" s="44" customFormat="1" ht="24" customHeight="1">
      <c r="A130" s="233" t="s">
        <v>87</v>
      </c>
      <c r="B130" s="233"/>
      <c r="C130" s="68">
        <v>0</v>
      </c>
      <c r="D130" s="68">
        <v>0</v>
      </c>
      <c r="E130" s="49">
        <f>D130+C130</f>
        <v>0</v>
      </c>
      <c r="F130" s="50">
        <v>11.5472</v>
      </c>
      <c r="G130" s="68">
        <f>E130+F130</f>
        <v>11.5472</v>
      </c>
      <c r="H130" s="69">
        <v>600.75</v>
      </c>
      <c r="I130" s="77"/>
      <c r="J130" s="143"/>
    </row>
    <row r="131" spans="1:11" s="78" customFormat="1" ht="3" customHeight="1">
      <c r="A131" s="111"/>
      <c r="B131" s="112"/>
      <c r="C131" s="113"/>
      <c r="D131" s="113"/>
      <c r="E131" s="114"/>
      <c r="F131" s="115"/>
      <c r="G131" s="113"/>
      <c r="H131" s="116"/>
      <c r="I131" s="117"/>
      <c r="J131" s="116"/>
    </row>
    <row r="132" spans="1:11" s="76" customFormat="1" ht="17.25" customHeight="1">
      <c r="A132" s="124" t="s">
        <v>123</v>
      </c>
      <c r="B132" s="124"/>
      <c r="C132" s="125">
        <f t="shared" ref="C132:D132" si="25">C109+C127+C129+C130</f>
        <v>1116.1769000000002</v>
      </c>
      <c r="D132" s="125">
        <f t="shared" si="25"/>
        <v>425.12239999999997</v>
      </c>
      <c r="E132" s="125">
        <f>E109+E127+E129+E130</f>
        <v>1541.2992999999999</v>
      </c>
      <c r="F132" s="125">
        <f>F109+F127+F129+F130</f>
        <v>526.36500000000001</v>
      </c>
      <c r="G132" s="125">
        <f>G109+G127+G129+G130</f>
        <v>2067.6642999999999</v>
      </c>
      <c r="H132" s="126">
        <f>H109+H127+H129+H130</f>
        <v>497268.01669999998</v>
      </c>
      <c r="I132" s="127"/>
      <c r="J132" s="127">
        <f>SUM(J109+J129+J130+J127)</f>
        <v>1966</v>
      </c>
      <c r="K132" s="128"/>
    </row>
    <row r="133" spans="1:11" s="44" customFormat="1">
      <c r="A133" s="48"/>
      <c r="B133" s="48"/>
      <c r="C133"/>
      <c r="D133"/>
      <c r="E133"/>
      <c r="F133"/>
      <c r="G133"/>
      <c r="H133" s="148"/>
      <c r="I133" s="70"/>
      <c r="J133" s="52"/>
      <c r="K133" s="69"/>
    </row>
    <row r="134" spans="1:11" s="75" customFormat="1" ht="3" customHeight="1">
      <c r="A134" s="71"/>
      <c r="B134" s="71"/>
      <c r="C134" s="72"/>
      <c r="D134" s="72"/>
      <c r="E134" s="72"/>
      <c r="F134" s="72"/>
      <c r="G134" s="72"/>
      <c r="H134" s="73"/>
      <c r="I134" s="74"/>
      <c r="J134" s="73"/>
    </row>
    <row r="135" spans="1:11" s="66" customFormat="1" ht="14.25">
      <c r="A135" s="110" t="s">
        <v>89</v>
      </c>
      <c r="B135" s="48"/>
      <c r="C135" s="62"/>
      <c r="D135" s="62"/>
      <c r="E135" s="32"/>
      <c r="F135" s="63"/>
      <c r="G135" s="62"/>
      <c r="H135" s="64"/>
      <c r="I135" s="65"/>
      <c r="J135" s="140"/>
    </row>
    <row r="136" spans="1:11" s="66" customFormat="1" ht="6.75" customHeight="1">
      <c r="A136" s="110"/>
      <c r="B136" s="48"/>
      <c r="C136" s="62"/>
      <c r="D136" s="62"/>
      <c r="E136" s="32"/>
      <c r="F136" s="63"/>
      <c r="G136" s="62"/>
      <c r="H136" s="64"/>
      <c r="I136" s="65"/>
      <c r="J136" s="140"/>
    </row>
    <row r="137" spans="1:11" s="129" customFormat="1" ht="13.15" customHeight="1">
      <c r="A137" s="149" t="s">
        <v>13</v>
      </c>
      <c r="B137" s="150"/>
      <c r="C137" s="151">
        <f>C8+C47</f>
        <v>17.030999999999999</v>
      </c>
      <c r="D137" s="151">
        <f>D8+D47</f>
        <v>8.2916000000000007</v>
      </c>
      <c r="E137" s="151">
        <f>D137+C137</f>
        <v>25.322600000000001</v>
      </c>
      <c r="F137" s="151">
        <f>F8+F47</f>
        <v>5.5983000000000001</v>
      </c>
      <c r="G137" s="151">
        <f>E137+F137</f>
        <v>30.920900000000003</v>
      </c>
      <c r="H137" s="167">
        <f>H8+H47</f>
        <v>7678.55</v>
      </c>
      <c r="I137" s="153">
        <f t="shared" ref="I137:I140" si="26">H137/G137</f>
        <v>248.3288002613119</v>
      </c>
      <c r="J137" s="152">
        <f>J8+J47</f>
        <v>42</v>
      </c>
    </row>
    <row r="138" spans="1:11" s="129" customFormat="1" ht="13.15" customHeight="1">
      <c r="A138" s="154" t="s">
        <v>17</v>
      </c>
      <c r="B138" s="155"/>
      <c r="C138" s="156">
        <f>C12+C82</f>
        <v>21.065200000000001</v>
      </c>
      <c r="D138" s="156">
        <f>D12+D82</f>
        <v>0</v>
      </c>
      <c r="E138" s="156">
        <f t="shared" ref="E138:E143" si="27">D138+C138</f>
        <v>21.065200000000001</v>
      </c>
      <c r="F138" s="156">
        <f>F12+F82</f>
        <v>4.25</v>
      </c>
      <c r="G138" s="156">
        <f t="shared" ref="G138:G143" si="28">E138+F138</f>
        <v>25.315200000000001</v>
      </c>
      <c r="H138" s="168">
        <f>H12+H82</f>
        <v>3844.7447000000002</v>
      </c>
      <c r="I138" s="158">
        <f t="shared" si="26"/>
        <v>151.87494864745292</v>
      </c>
      <c r="J138" s="157">
        <f>J12+J82</f>
        <v>27</v>
      </c>
    </row>
    <row r="139" spans="1:11" s="129" customFormat="1" ht="13.15" customHeight="1">
      <c r="A139" s="149" t="s">
        <v>18</v>
      </c>
      <c r="B139" s="150"/>
      <c r="C139" s="151">
        <f>C13+C85</f>
        <v>21.957899999999999</v>
      </c>
      <c r="D139" s="151">
        <f>D13+D85</f>
        <v>4</v>
      </c>
      <c r="E139" s="151">
        <f t="shared" si="27"/>
        <v>25.957899999999999</v>
      </c>
      <c r="F139" s="151">
        <f>F13+F85</f>
        <v>29.0838</v>
      </c>
      <c r="G139" s="151">
        <f t="shared" si="28"/>
        <v>55.041699999999999</v>
      </c>
      <c r="H139" s="167">
        <f>H13+H85</f>
        <v>10471.420699999999</v>
      </c>
      <c r="I139" s="153">
        <f t="shared" si="26"/>
        <v>190.24522680077104</v>
      </c>
      <c r="J139" s="152">
        <f>J13+J85</f>
        <v>29</v>
      </c>
    </row>
    <row r="140" spans="1:11" s="129" customFormat="1" ht="13.15" customHeight="1">
      <c r="A140" s="159" t="s">
        <v>19</v>
      </c>
      <c r="B140" s="160"/>
      <c r="C140" s="161">
        <f>C14+C94</f>
        <v>23.683299999999999</v>
      </c>
      <c r="D140" s="161">
        <f>D14+D94</f>
        <v>6.9696999999999996</v>
      </c>
      <c r="E140" s="156">
        <f t="shared" si="27"/>
        <v>30.652999999999999</v>
      </c>
      <c r="F140" s="161">
        <f>F14+F94</f>
        <v>26.75</v>
      </c>
      <c r="G140" s="161">
        <f t="shared" si="28"/>
        <v>57.402999999999999</v>
      </c>
      <c r="H140" s="169">
        <f>H14+H94</f>
        <v>16611</v>
      </c>
      <c r="I140" s="163">
        <f t="shared" si="26"/>
        <v>289.37511976725955</v>
      </c>
      <c r="J140" s="162">
        <f>J14+J94</f>
        <v>51</v>
      </c>
    </row>
    <row r="141" spans="1:11" s="129" customFormat="1" ht="13.15" customHeight="1">
      <c r="A141" s="149" t="s">
        <v>21</v>
      </c>
      <c r="B141" s="150"/>
      <c r="C141" s="151">
        <f>C16+C64</f>
        <v>17.165099999999999</v>
      </c>
      <c r="D141" s="151">
        <f>D16+D64</f>
        <v>11.241400000000001</v>
      </c>
      <c r="E141" s="151">
        <f t="shared" si="27"/>
        <v>28.406500000000001</v>
      </c>
      <c r="F141" s="151">
        <f>F16+F64</f>
        <v>0</v>
      </c>
      <c r="G141" s="151">
        <f t="shared" si="28"/>
        <v>28.406500000000001</v>
      </c>
      <c r="H141" s="167">
        <f>H16+H64</f>
        <v>7700.1185999999998</v>
      </c>
      <c r="I141" s="153">
        <f>H141/G141</f>
        <v>271.06889620333374</v>
      </c>
      <c r="J141" s="152">
        <f>J16+J64</f>
        <v>46</v>
      </c>
    </row>
    <row r="142" spans="1:11" s="129" customFormat="1" ht="13.15" customHeight="1">
      <c r="A142" s="159" t="s">
        <v>22</v>
      </c>
      <c r="B142" s="160"/>
      <c r="C142" s="161">
        <f>C17+C86</f>
        <v>18.965800000000002</v>
      </c>
      <c r="D142" s="161">
        <f>D17+D86</f>
        <v>4.9000000000000004</v>
      </c>
      <c r="E142" s="161">
        <f t="shared" si="27"/>
        <v>23.8658</v>
      </c>
      <c r="F142" s="161">
        <f>F17+F86</f>
        <v>2.625</v>
      </c>
      <c r="G142" s="161">
        <f t="shared" si="28"/>
        <v>26.4908</v>
      </c>
      <c r="H142" s="169">
        <f>H17+H86</f>
        <v>7449.6951000000008</v>
      </c>
      <c r="I142" s="163">
        <f t="shared" ref="I142:I143" si="29">H142/G142</f>
        <v>281.21820028085227</v>
      </c>
      <c r="J142" s="162">
        <f>J17+J86</f>
        <v>32</v>
      </c>
    </row>
    <row r="143" spans="1:11" s="129" customFormat="1" ht="13.15" customHeight="1">
      <c r="A143" s="149" t="s">
        <v>26</v>
      </c>
      <c r="B143" s="150"/>
      <c r="C143" s="151">
        <f>C21+C97</f>
        <v>15.642199999999999</v>
      </c>
      <c r="D143" s="151">
        <f>D21+D97</f>
        <v>4.875</v>
      </c>
      <c r="E143" s="151">
        <f t="shared" si="27"/>
        <v>20.517199999999999</v>
      </c>
      <c r="F143" s="151">
        <f>F21+F97</f>
        <v>6.0080999999999998</v>
      </c>
      <c r="G143" s="151">
        <f t="shared" si="28"/>
        <v>26.525299999999998</v>
      </c>
      <c r="H143" s="167">
        <f>H21+H97</f>
        <v>9838.7780000000002</v>
      </c>
      <c r="I143" s="153">
        <f t="shared" si="29"/>
        <v>370.9205173928288</v>
      </c>
      <c r="J143" s="152">
        <f>J21+J97</f>
        <v>31</v>
      </c>
    </row>
    <row r="144" spans="1:11" s="75" customFormat="1" ht="6" customHeight="1">
      <c r="A144" s="118"/>
      <c r="B144" s="71"/>
      <c r="C144" s="72"/>
      <c r="D144" s="72"/>
      <c r="E144" s="72"/>
      <c r="F144" s="72"/>
      <c r="G144" s="72"/>
      <c r="H144" s="73"/>
      <c r="I144" s="74"/>
      <c r="J144" s="73"/>
    </row>
    <row r="145" spans="1:11" s="79" customFormat="1" ht="78.599999999999994" customHeight="1">
      <c r="A145" s="227" t="s">
        <v>91</v>
      </c>
      <c r="B145" s="227"/>
      <c r="C145" s="227"/>
      <c r="D145" s="227"/>
      <c r="E145" s="227"/>
      <c r="F145" s="227"/>
      <c r="G145" s="227"/>
      <c r="H145" s="227"/>
      <c r="I145" s="227"/>
      <c r="J145" s="227"/>
    </row>
    <row r="146" spans="1:11" s="80" customFormat="1" ht="37.9" customHeight="1">
      <c r="A146" s="228" t="s">
        <v>115</v>
      </c>
      <c r="B146" s="228"/>
      <c r="C146" s="228"/>
      <c r="D146" s="228"/>
      <c r="E146" s="228"/>
      <c r="F146" s="228"/>
      <c r="G146" s="228"/>
      <c r="H146" s="228"/>
      <c r="I146" s="228"/>
      <c r="J146" s="228"/>
    </row>
    <row r="147" spans="1:11" s="80" customFormat="1" ht="39.75" customHeight="1">
      <c r="A147" s="228" t="s">
        <v>104</v>
      </c>
      <c r="B147" s="228"/>
      <c r="C147" s="228"/>
      <c r="D147" s="228"/>
      <c r="E147" s="228"/>
      <c r="F147" s="228"/>
      <c r="G147" s="228"/>
      <c r="H147" s="228"/>
      <c r="I147" s="228"/>
      <c r="J147" s="228"/>
    </row>
    <row r="148" spans="1:11" s="80" customFormat="1" ht="39.75" customHeight="1">
      <c r="A148" s="228" t="s">
        <v>106</v>
      </c>
      <c r="B148" s="228"/>
      <c r="C148" s="228"/>
      <c r="D148" s="228"/>
      <c r="E148" s="228"/>
      <c r="F148" s="228"/>
      <c r="G148" s="228"/>
      <c r="H148" s="228"/>
      <c r="I148" s="228"/>
      <c r="J148" s="228"/>
    </row>
    <row r="149" spans="1:11" s="80" customFormat="1" ht="39" customHeight="1">
      <c r="A149" s="228" t="s">
        <v>125</v>
      </c>
      <c r="B149" s="228"/>
      <c r="C149" s="228"/>
      <c r="D149" s="228"/>
      <c r="E149" s="228"/>
      <c r="F149" s="228"/>
      <c r="G149" s="228"/>
      <c r="H149" s="228"/>
      <c r="I149" s="228"/>
      <c r="J149" s="228"/>
    </row>
    <row r="150" spans="1:11" s="80" customFormat="1" ht="15" customHeight="1">
      <c r="A150" s="228" t="s">
        <v>112</v>
      </c>
      <c r="B150" s="228"/>
      <c r="C150" s="228"/>
      <c r="D150" s="228"/>
      <c r="E150" s="228"/>
      <c r="F150" s="228"/>
      <c r="G150" s="228"/>
      <c r="H150" s="228"/>
      <c r="I150" s="228"/>
      <c r="J150" s="228"/>
    </row>
    <row r="151" spans="1:11" s="80" customFormat="1" ht="15" customHeight="1">
      <c r="A151" s="228" t="s">
        <v>113</v>
      </c>
      <c r="B151" s="228"/>
      <c r="C151" s="228"/>
      <c r="D151" s="228"/>
      <c r="E151" s="228"/>
      <c r="F151" s="228"/>
      <c r="G151" s="228"/>
      <c r="H151" s="228"/>
      <c r="I151" s="228"/>
      <c r="J151" s="228"/>
    </row>
    <row r="152" spans="1:11" s="80" customFormat="1" ht="8.25" customHeight="1">
      <c r="A152" s="81"/>
      <c r="B152" s="81"/>
      <c r="C152" s="82"/>
      <c r="D152" s="82"/>
      <c r="E152" s="83"/>
      <c r="F152" s="82"/>
      <c r="G152" s="82"/>
      <c r="H152" s="84"/>
      <c r="I152" s="35"/>
      <c r="J152" s="144"/>
    </row>
    <row r="153" spans="1:11" s="80" customFormat="1">
      <c r="A153" s="234" t="s">
        <v>88</v>
      </c>
      <c r="B153" s="234"/>
      <c r="C153" s="234"/>
      <c r="D153" s="85"/>
      <c r="E153" s="86"/>
      <c r="F153" s="85"/>
      <c r="G153" s="85"/>
      <c r="H153" s="87"/>
      <c r="I153" s="88"/>
      <c r="J153" s="145"/>
    </row>
    <row r="154" spans="1:11" s="89" customFormat="1" ht="6.75" customHeight="1">
      <c r="A154" s="90"/>
      <c r="B154" s="90"/>
      <c r="C154" s="91"/>
      <c r="D154" s="91"/>
      <c r="E154" s="92"/>
      <c r="F154" s="91"/>
      <c r="G154" s="91"/>
      <c r="H154" s="93"/>
      <c r="I154" s="94"/>
      <c r="J154" s="146"/>
    </row>
    <row r="155" spans="1:11" s="96" customFormat="1">
      <c r="A155" s="234" t="s">
        <v>116</v>
      </c>
      <c r="B155" s="234"/>
      <c r="C155" s="234"/>
      <c r="D155" s="97"/>
      <c r="E155" s="97"/>
      <c r="F155" s="2"/>
      <c r="G155" s="2"/>
      <c r="H155" s="4"/>
      <c r="I155" s="5"/>
      <c r="J155" s="131"/>
      <c r="K155" s="95"/>
    </row>
    <row r="156" spans="1:11" s="6" customFormat="1" ht="12.75" customHeight="1">
      <c r="C156" s="2"/>
      <c r="D156" s="97"/>
      <c r="E156" s="97"/>
      <c r="F156" s="2"/>
      <c r="G156" s="2"/>
      <c r="H156" s="4"/>
      <c r="I156" s="5"/>
      <c r="J156" s="131"/>
    </row>
    <row r="157" spans="1:11" s="6" customFormat="1" ht="12.75" customHeight="1">
      <c r="C157" s="2"/>
      <c r="D157" s="97"/>
      <c r="E157" s="97"/>
      <c r="F157" s="2"/>
      <c r="G157" s="2"/>
      <c r="H157" s="4"/>
      <c r="I157" s="5"/>
      <c r="J157" s="131"/>
    </row>
    <row r="158" spans="1:11" s="6" customFormat="1" ht="12.75" customHeight="1">
      <c r="C158" s="2"/>
      <c r="D158" s="97"/>
      <c r="E158" s="97"/>
      <c r="F158" s="2"/>
      <c r="G158" s="2"/>
      <c r="H158" s="4"/>
      <c r="I158" s="5"/>
      <c r="J158" s="131"/>
    </row>
    <row r="159" spans="1:11" s="6" customFormat="1" ht="12.75" customHeight="1">
      <c r="C159" s="2"/>
      <c r="D159" s="97"/>
      <c r="E159" s="97"/>
      <c r="F159" s="2"/>
      <c r="G159" s="2"/>
      <c r="H159" s="4"/>
      <c r="I159" s="5"/>
      <c r="J159" s="131"/>
    </row>
    <row r="160" spans="1:11" s="6" customFormat="1" ht="12.75" customHeight="1">
      <c r="C160" s="2"/>
      <c r="D160" s="97"/>
      <c r="E160" s="97"/>
      <c r="F160" s="2"/>
      <c r="G160" s="2"/>
      <c r="H160" s="4"/>
      <c r="I160" s="5"/>
      <c r="J160" s="131"/>
    </row>
    <row r="161" spans="3:10" s="6" customFormat="1" ht="12.75" customHeight="1">
      <c r="C161" s="2"/>
      <c r="D161" s="2"/>
      <c r="E161" s="3"/>
      <c r="F161" s="2"/>
      <c r="G161" s="2"/>
      <c r="H161" s="4"/>
      <c r="I161" s="5"/>
      <c r="J161" s="131"/>
    </row>
    <row r="162" spans="3:10" s="6" customFormat="1" ht="12.75" customHeight="1">
      <c r="C162" s="2"/>
      <c r="D162" s="2"/>
      <c r="E162" s="3"/>
      <c r="F162" s="2"/>
      <c r="G162" s="2"/>
      <c r="H162" s="4"/>
      <c r="I162" s="5"/>
      <c r="J162" s="131"/>
    </row>
    <row r="163" spans="3:10" s="6" customFormat="1" ht="12.75" customHeight="1">
      <c r="C163" s="2"/>
      <c r="D163" s="2"/>
      <c r="E163" s="3"/>
      <c r="F163" s="2"/>
      <c r="G163" s="2"/>
      <c r="H163" s="4"/>
      <c r="I163" s="5"/>
      <c r="J163" s="131"/>
    </row>
    <row r="164" spans="3:10" s="6" customFormat="1" ht="12.75" customHeight="1">
      <c r="C164" s="2"/>
      <c r="D164" s="2"/>
      <c r="E164" s="3"/>
      <c r="F164" s="2"/>
      <c r="G164" s="2"/>
      <c r="H164" s="4"/>
      <c r="I164" s="5"/>
      <c r="J164" s="131"/>
    </row>
    <row r="165" spans="3:10" s="6" customFormat="1" ht="12.75" customHeight="1">
      <c r="C165" s="2"/>
      <c r="D165" s="2"/>
      <c r="E165" s="3"/>
      <c r="F165" s="2"/>
      <c r="G165" s="2"/>
      <c r="H165" s="4"/>
      <c r="I165" s="5"/>
      <c r="J165" s="131"/>
    </row>
    <row r="166" spans="3:10" s="6" customFormat="1" ht="12.75" customHeight="1">
      <c r="C166" s="2"/>
      <c r="D166" s="2"/>
      <c r="E166" s="3"/>
      <c r="F166" s="2"/>
      <c r="G166" s="2"/>
      <c r="H166" s="4"/>
      <c r="I166" s="5"/>
      <c r="J166" s="131"/>
    </row>
    <row r="167" spans="3:10" s="6" customFormat="1" ht="12.75" customHeight="1">
      <c r="C167" s="2"/>
      <c r="D167" s="2"/>
      <c r="E167" s="3"/>
      <c r="F167" s="2"/>
      <c r="G167" s="2"/>
      <c r="H167" s="4"/>
      <c r="I167" s="5"/>
      <c r="J167" s="131"/>
    </row>
    <row r="168" spans="3:10" s="6" customFormat="1" ht="12.75" customHeight="1">
      <c r="C168" s="2"/>
      <c r="D168" s="2"/>
      <c r="E168" s="3"/>
      <c r="F168" s="2"/>
      <c r="G168" s="2"/>
      <c r="H168" s="4"/>
      <c r="I168" s="5"/>
      <c r="J168" s="131"/>
    </row>
    <row r="169" spans="3:10" s="6" customFormat="1" ht="12.75" customHeight="1">
      <c r="C169" s="2"/>
      <c r="D169" s="2"/>
      <c r="E169" s="3"/>
      <c r="F169" s="2"/>
      <c r="G169" s="2"/>
      <c r="H169" s="4"/>
      <c r="I169" s="5"/>
      <c r="J169" s="131"/>
    </row>
    <row r="170" spans="3:10" s="6" customFormat="1" ht="12.75" customHeight="1">
      <c r="C170" s="2"/>
      <c r="D170" s="2"/>
      <c r="E170" s="3"/>
      <c r="F170" s="2"/>
      <c r="G170" s="2"/>
      <c r="H170" s="4"/>
      <c r="I170" s="5"/>
      <c r="J170" s="131"/>
    </row>
    <row r="171" spans="3:10" s="6" customFormat="1" ht="12.75" customHeight="1">
      <c r="C171" s="2"/>
      <c r="D171" s="2"/>
      <c r="E171" s="3"/>
      <c r="F171" s="2"/>
      <c r="G171" s="2"/>
      <c r="H171" s="4"/>
      <c r="I171" s="5"/>
      <c r="J171" s="131"/>
    </row>
    <row r="172" spans="3:10" s="6" customFormat="1" ht="12.75" customHeight="1">
      <c r="C172" s="2"/>
      <c r="D172" s="2"/>
      <c r="E172" s="3"/>
      <c r="F172" s="2"/>
      <c r="G172" s="2"/>
      <c r="H172" s="4"/>
      <c r="I172" s="5"/>
      <c r="J172" s="131"/>
    </row>
    <row r="173" spans="3:10" s="6" customFormat="1" ht="12.75" customHeight="1">
      <c r="C173" s="2"/>
      <c r="D173" s="2"/>
      <c r="E173" s="3"/>
      <c r="F173" s="2"/>
      <c r="G173" s="2"/>
      <c r="H173" s="4"/>
      <c r="I173" s="5"/>
      <c r="J173" s="131"/>
    </row>
    <row r="174" spans="3:10" s="6" customFormat="1" ht="12.75" customHeight="1">
      <c r="C174" s="98"/>
      <c r="D174" s="98"/>
      <c r="E174" s="3"/>
      <c r="F174" s="98"/>
      <c r="G174" s="98"/>
      <c r="H174" s="4"/>
      <c r="I174" s="5"/>
      <c r="J174" s="131"/>
    </row>
  </sheetData>
  <mergeCells count="14">
    <mergeCell ref="A153:C153"/>
    <mergeCell ref="A155:C155"/>
    <mergeCell ref="A148:J148"/>
    <mergeCell ref="A149:J149"/>
    <mergeCell ref="A151:J151"/>
    <mergeCell ref="A145:J145"/>
    <mergeCell ref="A147:J147"/>
    <mergeCell ref="A146:J146"/>
    <mergeCell ref="A150:J150"/>
    <mergeCell ref="C5:G5"/>
    <mergeCell ref="C60:G60"/>
    <mergeCell ref="A81:F81"/>
    <mergeCell ref="C115:G115"/>
    <mergeCell ref="A130:B130"/>
  </mergeCells>
  <printOptions horizontalCentered="1" verticalCentered="1"/>
  <pageMargins left="0.5" right="0.5" top="0.34" bottom="0.5" header="0.5" footer="0.4"/>
  <pageSetup scale="97" orientation="portrait" r:id="rId1"/>
  <headerFooter alignWithMargins="0"/>
  <rowBreaks count="2" manualBreakCount="2">
    <brk id="55" max="14" man="1"/>
    <brk id="110"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showGridLines="0" zoomScaleNormal="100" workbookViewId="0">
      <selection activeCell="L15" sqref="L15"/>
    </sheetView>
  </sheetViews>
  <sheetFormatPr defaultColWidth="8.85546875" defaultRowHeight="12.75"/>
  <cols>
    <col min="1" max="10" width="8.85546875" style="213"/>
    <col min="11" max="50" width="9.140625" customWidth="1"/>
    <col min="51" max="16384" width="8.85546875" style="213"/>
  </cols>
  <sheetData>
    <row r="1" spans="1:50" s="219" customFormat="1" ht="15.75">
      <c r="A1" s="219" t="s">
        <v>109</v>
      </c>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row>
    <row r="4" spans="1:50" s="196" customFormat="1" ht="14.25">
      <c r="A4" s="195" t="s">
        <v>1</v>
      </c>
      <c r="B4" s="195"/>
      <c r="C4" s="235" t="s">
        <v>2</v>
      </c>
      <c r="D4" s="235"/>
      <c r="E4" s="235"/>
      <c r="F4" s="235"/>
      <c r="G4" s="235"/>
      <c r="I4" s="197" t="s">
        <v>3</v>
      </c>
      <c r="J4" s="198" t="s">
        <v>4</v>
      </c>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50" s="196" customFormat="1" ht="14.25">
      <c r="A5" s="199" t="s">
        <v>5</v>
      </c>
      <c r="B5" s="199"/>
      <c r="C5" s="200" t="s">
        <v>6</v>
      </c>
      <c r="D5" s="200" t="s">
        <v>7</v>
      </c>
      <c r="E5" s="201" t="s">
        <v>4</v>
      </c>
      <c r="F5" s="201" t="s">
        <v>8</v>
      </c>
      <c r="G5" s="202" t="s">
        <v>9</v>
      </c>
      <c r="H5" s="203" t="s">
        <v>10</v>
      </c>
      <c r="I5" s="204" t="s">
        <v>11</v>
      </c>
      <c r="J5" s="205" t="s">
        <v>90</v>
      </c>
      <c r="K5"/>
      <c r="L5"/>
      <c r="M5"/>
      <c r="N5"/>
      <c r="O5"/>
      <c r="P5"/>
      <c r="Q5"/>
      <c r="R5"/>
      <c r="S5"/>
      <c r="T5"/>
      <c r="U5"/>
      <c r="V5"/>
      <c r="W5"/>
      <c r="X5"/>
      <c r="Y5"/>
      <c r="Z5"/>
      <c r="AA5"/>
      <c r="AB5"/>
      <c r="AC5"/>
      <c r="AD5"/>
      <c r="AE5"/>
      <c r="AF5"/>
      <c r="AG5"/>
      <c r="AH5"/>
      <c r="AI5"/>
      <c r="AJ5"/>
      <c r="AK5"/>
      <c r="AL5"/>
      <c r="AM5"/>
      <c r="AN5"/>
      <c r="AO5"/>
      <c r="AP5"/>
      <c r="AQ5"/>
      <c r="AR5"/>
      <c r="AS5"/>
      <c r="AT5"/>
      <c r="AU5"/>
      <c r="AV5"/>
      <c r="AW5"/>
      <c r="AX5"/>
    </row>
    <row r="6" spans="1:50" s="206" customFormat="1">
      <c r="A6" s="182" t="s">
        <v>13</v>
      </c>
      <c r="B6" s="182"/>
      <c r="C6" s="183">
        <v>12.030999999999999</v>
      </c>
      <c r="D6" s="183">
        <v>5.1916000000000002</v>
      </c>
      <c r="E6" s="183">
        <v>17.2226</v>
      </c>
      <c r="F6" s="184">
        <v>4.8483000000000001</v>
      </c>
      <c r="G6" s="183">
        <v>22.070900000000002</v>
      </c>
      <c r="H6" s="185">
        <v>6963.81</v>
      </c>
      <c r="I6" s="186">
        <v>315.51998332646156</v>
      </c>
      <c r="J6" s="186">
        <v>33</v>
      </c>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206" customFormat="1">
      <c r="A7" s="214" t="s">
        <v>13</v>
      </c>
      <c r="B7" s="214"/>
      <c r="C7" s="215">
        <v>5</v>
      </c>
      <c r="D7" s="215">
        <v>3.1</v>
      </c>
      <c r="E7" s="215">
        <v>8.1</v>
      </c>
      <c r="F7" s="216">
        <v>0.75</v>
      </c>
      <c r="G7" s="215">
        <v>8.85</v>
      </c>
      <c r="H7" s="217">
        <v>714.74</v>
      </c>
      <c r="I7" s="218">
        <v>80.761581920903964</v>
      </c>
      <c r="J7" s="218">
        <v>9</v>
      </c>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206" customFormat="1">
      <c r="A8" s="182"/>
      <c r="B8" s="182"/>
      <c r="C8" s="183">
        <f>SUM(C6:C7)</f>
        <v>17.030999999999999</v>
      </c>
      <c r="D8" s="183">
        <f t="shared" ref="D8:J8" si="0">SUM(D6:D7)</f>
        <v>8.2916000000000007</v>
      </c>
      <c r="E8" s="183">
        <f t="shared" si="0"/>
        <v>25.322600000000001</v>
      </c>
      <c r="F8" s="183">
        <f t="shared" si="0"/>
        <v>5.5983000000000001</v>
      </c>
      <c r="G8" s="183">
        <f t="shared" si="0"/>
        <v>30.920900000000003</v>
      </c>
      <c r="H8" s="183">
        <f t="shared" si="0"/>
        <v>7678.55</v>
      </c>
      <c r="I8" s="183">
        <f>H8/G8</f>
        <v>248.3288002613119</v>
      </c>
      <c r="J8" s="183">
        <f t="shared" si="0"/>
        <v>42</v>
      </c>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206" customFormat="1">
      <c r="A9" s="182"/>
      <c r="B9" s="182"/>
      <c r="C9" s="183"/>
      <c r="D9" s="183"/>
      <c r="E9" s="183"/>
      <c r="F9" s="184"/>
      <c r="G9" s="183"/>
      <c r="H9" s="185"/>
      <c r="I9" s="186"/>
      <c r="J9" s="186"/>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50" s="206" customFormat="1">
      <c r="A10" s="182"/>
      <c r="B10" s="182"/>
      <c r="C10" s="183"/>
      <c r="D10" s="183"/>
      <c r="E10" s="183"/>
      <c r="F10" s="184"/>
      <c r="G10" s="183"/>
      <c r="H10" s="185"/>
      <c r="I10" s="186"/>
      <c r="J10" s="186"/>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row>
    <row r="11" spans="1:50" s="206" customFormat="1">
      <c r="A11" s="182"/>
      <c r="B11" s="182"/>
      <c r="C11" s="183"/>
      <c r="D11" s="183"/>
      <c r="E11" s="183"/>
      <c r="F11" s="184"/>
      <c r="G11" s="183"/>
      <c r="H11" s="185"/>
      <c r="I11" s="186"/>
      <c r="J11" s="186"/>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s="206" customFormat="1">
      <c r="A12" s="182" t="s">
        <v>17</v>
      </c>
      <c r="B12" s="182"/>
      <c r="C12" s="183">
        <v>7.1032000000000002</v>
      </c>
      <c r="D12" s="183"/>
      <c r="E12" s="183">
        <v>7.1032000000000002</v>
      </c>
      <c r="F12" s="184">
        <v>2.75</v>
      </c>
      <c r="G12" s="183">
        <v>9.8532000000000011</v>
      </c>
      <c r="H12" s="185">
        <v>1935.2234000000001</v>
      </c>
      <c r="I12" s="186">
        <v>196.40557382373237</v>
      </c>
      <c r="J12" s="186">
        <v>13</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50" s="206" customFormat="1">
      <c r="A13" s="214" t="s">
        <v>17</v>
      </c>
      <c r="B13" s="214"/>
      <c r="C13" s="215">
        <v>13.962</v>
      </c>
      <c r="D13" s="215"/>
      <c r="E13" s="215">
        <v>13.962</v>
      </c>
      <c r="F13" s="216">
        <v>1.5</v>
      </c>
      <c r="G13" s="215">
        <v>15.462</v>
      </c>
      <c r="H13" s="217">
        <v>1909.5213000000001</v>
      </c>
      <c r="I13" s="218">
        <v>123.49769111369811</v>
      </c>
      <c r="J13" s="218">
        <v>14</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s="206" customFormat="1">
      <c r="A14" s="182"/>
      <c r="B14" s="182"/>
      <c r="C14" s="183">
        <f>SUM(C12:C13)</f>
        <v>21.065200000000001</v>
      </c>
      <c r="D14" s="183">
        <f t="shared" ref="D14:J14" si="1">SUM(D12:D13)</f>
        <v>0</v>
      </c>
      <c r="E14" s="183">
        <f t="shared" si="1"/>
        <v>21.065200000000001</v>
      </c>
      <c r="F14" s="183">
        <f t="shared" si="1"/>
        <v>4.25</v>
      </c>
      <c r="G14" s="183">
        <f t="shared" si="1"/>
        <v>25.315200000000001</v>
      </c>
      <c r="H14" s="183">
        <f t="shared" si="1"/>
        <v>3844.7447000000002</v>
      </c>
      <c r="I14" s="183">
        <f>H14/G14</f>
        <v>151.87494864745292</v>
      </c>
      <c r="J14" s="183">
        <f t="shared" si="1"/>
        <v>27</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s="206" customFormat="1">
      <c r="A15" s="182"/>
      <c r="B15" s="182"/>
      <c r="C15" s="183"/>
      <c r="D15" s="183"/>
      <c r="E15" s="183"/>
      <c r="F15" s="184"/>
      <c r="G15" s="183"/>
      <c r="H15" s="185"/>
      <c r="I15" s="186"/>
      <c r="J15" s="186"/>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50" s="206" customFormat="1">
      <c r="A16" s="182"/>
      <c r="B16" s="182"/>
      <c r="C16" s="183"/>
      <c r="D16" s="183"/>
      <c r="E16" s="183"/>
      <c r="F16" s="184"/>
      <c r="G16" s="183"/>
      <c r="H16" s="185"/>
      <c r="I16" s="186"/>
      <c r="J16" s="18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206" customFormat="1">
      <c r="A17" s="182" t="s">
        <v>18</v>
      </c>
      <c r="B17" s="182"/>
      <c r="C17" s="183">
        <v>2.2578999999999998</v>
      </c>
      <c r="D17" s="183"/>
      <c r="E17" s="183">
        <v>2.2578999999999998</v>
      </c>
      <c r="F17" s="184"/>
      <c r="G17" s="183">
        <v>2.2578999999999998</v>
      </c>
      <c r="H17" s="185">
        <v>3014.7049999999999</v>
      </c>
      <c r="I17" s="186">
        <v>1335.1809203241951</v>
      </c>
      <c r="J17" s="186">
        <v>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206" customFormat="1">
      <c r="A18" s="214" t="s">
        <v>18</v>
      </c>
      <c r="B18" s="214"/>
      <c r="C18" s="215">
        <v>19.7</v>
      </c>
      <c r="D18" s="215">
        <v>4</v>
      </c>
      <c r="E18" s="215">
        <v>23.7</v>
      </c>
      <c r="F18" s="216">
        <v>29.0838</v>
      </c>
      <c r="G18" s="215">
        <v>52.783799999999999</v>
      </c>
      <c r="H18" s="217">
        <v>7456.7156999999997</v>
      </c>
      <c r="I18" s="218">
        <v>141.26902004023961</v>
      </c>
      <c r="J18" s="218">
        <v>24</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s="206" customFormat="1">
      <c r="A19" s="182"/>
      <c r="B19" s="182"/>
      <c r="C19" s="183">
        <f>SUM(C17:C18)</f>
        <v>21.957899999999999</v>
      </c>
      <c r="D19" s="183">
        <f t="shared" ref="D19:J19" si="2">SUM(D17:D18)</f>
        <v>4</v>
      </c>
      <c r="E19" s="183">
        <f t="shared" si="2"/>
        <v>25.957899999999999</v>
      </c>
      <c r="F19" s="183">
        <f t="shared" si="2"/>
        <v>29.0838</v>
      </c>
      <c r="G19" s="183">
        <f t="shared" si="2"/>
        <v>55.041699999999999</v>
      </c>
      <c r="H19" s="183">
        <f t="shared" si="2"/>
        <v>10471.420699999999</v>
      </c>
      <c r="I19" s="183">
        <f>H19/G19</f>
        <v>190.24522680077104</v>
      </c>
      <c r="J19" s="183">
        <f t="shared" si="2"/>
        <v>29</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s="206" customFormat="1">
      <c r="A20" s="182"/>
      <c r="B20" s="182"/>
      <c r="C20" s="183"/>
      <c r="D20" s="183"/>
      <c r="E20" s="183"/>
      <c r="F20" s="184"/>
      <c r="G20" s="183"/>
      <c r="H20" s="185"/>
      <c r="I20" s="186"/>
      <c r="J20" s="186"/>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s="206" customFormat="1">
      <c r="A21" s="182"/>
      <c r="B21" s="182"/>
      <c r="C21" s="183"/>
      <c r="D21" s="183"/>
      <c r="E21" s="183"/>
      <c r="F21" s="184"/>
      <c r="G21" s="183"/>
      <c r="H21" s="185"/>
      <c r="I21" s="186"/>
      <c r="J21" s="186"/>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row>
    <row r="22" spans="1:50" s="206" customFormat="1">
      <c r="A22" s="182"/>
      <c r="B22" s="182"/>
      <c r="C22" s="183"/>
      <c r="D22" s="183"/>
      <c r="E22" s="183"/>
      <c r="F22" s="184"/>
      <c r="G22" s="183"/>
      <c r="H22" s="185"/>
      <c r="I22" s="186"/>
      <c r="J22" s="186"/>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row>
    <row r="23" spans="1:50" s="206" customFormat="1">
      <c r="A23" s="182" t="s">
        <v>19</v>
      </c>
      <c r="B23" s="182"/>
      <c r="C23" s="183">
        <v>9.6832999999999991</v>
      </c>
      <c r="D23" s="183">
        <v>5.4196999999999997</v>
      </c>
      <c r="E23" s="183">
        <v>15.102999999999998</v>
      </c>
      <c r="F23" s="184">
        <v>10.5</v>
      </c>
      <c r="G23" s="183">
        <v>25.602999999999998</v>
      </c>
      <c r="H23" s="185">
        <v>6146.76</v>
      </c>
      <c r="I23" s="186">
        <v>240.07967816271534</v>
      </c>
      <c r="J23" s="186">
        <v>33</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206" customFormat="1">
      <c r="A24" s="214" t="s">
        <v>19</v>
      </c>
      <c r="B24" s="214"/>
      <c r="C24" s="215">
        <v>14</v>
      </c>
      <c r="D24" s="215">
        <v>1.55</v>
      </c>
      <c r="E24" s="215">
        <v>15.55</v>
      </c>
      <c r="F24" s="216">
        <v>16.25</v>
      </c>
      <c r="G24" s="215">
        <v>31.8</v>
      </c>
      <c r="H24" s="217">
        <v>10464.24</v>
      </c>
      <c r="I24" s="218">
        <v>329.06415094339621</v>
      </c>
      <c r="J24" s="218">
        <v>18</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206" customFormat="1">
      <c r="A25" s="182"/>
      <c r="B25" s="182"/>
      <c r="C25" s="183">
        <f>SUM(C23:C24)</f>
        <v>23.683299999999999</v>
      </c>
      <c r="D25" s="183">
        <f t="shared" ref="D25:J25" si="3">SUM(D23:D24)</f>
        <v>6.9696999999999996</v>
      </c>
      <c r="E25" s="183">
        <f t="shared" si="3"/>
        <v>30.652999999999999</v>
      </c>
      <c r="F25" s="183">
        <f t="shared" si="3"/>
        <v>26.75</v>
      </c>
      <c r="G25" s="183">
        <f t="shared" si="3"/>
        <v>57.402999999999999</v>
      </c>
      <c r="H25" s="183">
        <f t="shared" si="3"/>
        <v>16611</v>
      </c>
      <c r="I25" s="183">
        <f>H25/G25</f>
        <v>289.37511976725955</v>
      </c>
      <c r="J25" s="183">
        <f t="shared" si="3"/>
        <v>51</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206" customFormat="1">
      <c r="A26" s="182"/>
      <c r="B26" s="182"/>
      <c r="C26" s="183"/>
      <c r="D26" s="183"/>
      <c r="E26" s="183"/>
      <c r="F26" s="184"/>
      <c r="G26" s="183"/>
      <c r="H26" s="185"/>
      <c r="I26" s="186"/>
      <c r="J26" s="18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206" customFormat="1">
      <c r="A27" s="182"/>
      <c r="B27" s="182"/>
      <c r="C27" s="183"/>
      <c r="D27" s="183"/>
      <c r="E27" s="183"/>
      <c r="F27" s="184"/>
      <c r="G27" s="183"/>
      <c r="H27" s="185"/>
      <c r="I27" s="186"/>
      <c r="J27" s="186"/>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206" customFormat="1">
      <c r="A28" s="182" t="s">
        <v>21</v>
      </c>
      <c r="B28" s="182"/>
      <c r="C28" s="183">
        <v>5.4927999999999999</v>
      </c>
      <c r="D28" s="183">
        <v>2.4914000000000001</v>
      </c>
      <c r="E28" s="183">
        <v>7.9841999999999995</v>
      </c>
      <c r="F28" s="184"/>
      <c r="G28" s="183">
        <v>7.9841999999999995</v>
      </c>
      <c r="H28" s="185">
        <v>3652.45</v>
      </c>
      <c r="I28" s="186">
        <v>457.45973297262094</v>
      </c>
      <c r="J28" s="186">
        <v>20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206" customFormat="1">
      <c r="A29" s="214" t="s">
        <v>21</v>
      </c>
      <c r="B29" s="214"/>
      <c r="C29" s="215">
        <v>11.6723</v>
      </c>
      <c r="D29" s="215">
        <v>8.75</v>
      </c>
      <c r="E29" s="215">
        <v>20.4223</v>
      </c>
      <c r="F29" s="216"/>
      <c r="G29" s="215">
        <v>20.4223</v>
      </c>
      <c r="H29" s="217">
        <v>4047.6686</v>
      </c>
      <c r="I29" s="218">
        <v>198.19846932030183</v>
      </c>
      <c r="J29" s="218">
        <v>26</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206" customFormat="1">
      <c r="A30" s="182"/>
      <c r="B30" s="182"/>
      <c r="C30" s="183">
        <f>SUM(C28:C29)</f>
        <v>17.165099999999999</v>
      </c>
      <c r="D30" s="183">
        <f t="shared" ref="D30:J30" si="4">SUM(D28:D29)</f>
        <v>11.241400000000001</v>
      </c>
      <c r="E30" s="183">
        <f t="shared" si="4"/>
        <v>28.406500000000001</v>
      </c>
      <c r="F30" s="183">
        <f t="shared" si="4"/>
        <v>0</v>
      </c>
      <c r="G30" s="183">
        <f t="shared" si="4"/>
        <v>28.406500000000001</v>
      </c>
      <c r="H30" s="183">
        <f t="shared" si="4"/>
        <v>7700.1185999999998</v>
      </c>
      <c r="I30" s="183">
        <f>H30/G30</f>
        <v>271.06889620333374</v>
      </c>
      <c r="J30" s="183">
        <f t="shared" si="4"/>
        <v>46</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s="206" customFormat="1">
      <c r="A31" s="182"/>
      <c r="B31" s="182"/>
      <c r="C31" s="183"/>
      <c r="D31" s="183"/>
      <c r="E31" s="183"/>
      <c r="F31" s="184"/>
      <c r="G31" s="183"/>
      <c r="H31" s="185"/>
      <c r="I31" s="186"/>
      <c r="J31" s="186"/>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206" customFormat="1">
      <c r="A32" s="182"/>
      <c r="B32" s="182"/>
      <c r="C32" s="183"/>
      <c r="D32" s="183"/>
      <c r="E32" s="183"/>
      <c r="F32" s="184"/>
      <c r="G32" s="183"/>
      <c r="H32" s="185"/>
      <c r="I32" s="186"/>
      <c r="J32" s="186"/>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s="206" customFormat="1">
      <c r="A33" s="182" t="s">
        <v>22</v>
      </c>
      <c r="B33" s="182"/>
      <c r="C33" s="183">
        <v>5.5008999999999997</v>
      </c>
      <c r="D33" s="183">
        <v>1.1499999999999999</v>
      </c>
      <c r="E33" s="183">
        <v>6.6509</v>
      </c>
      <c r="F33" s="184"/>
      <c r="G33" s="183">
        <v>6.6509</v>
      </c>
      <c r="H33" s="185">
        <v>2319.3253</v>
      </c>
      <c r="I33" s="186">
        <v>348.72352613931946</v>
      </c>
      <c r="J33" s="186">
        <v>13</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s="206" customFormat="1">
      <c r="A34" s="214" t="s">
        <v>22</v>
      </c>
      <c r="B34" s="214"/>
      <c r="C34" s="215">
        <v>13.4649</v>
      </c>
      <c r="D34" s="215">
        <v>3.75</v>
      </c>
      <c r="E34" s="215">
        <v>17.2149</v>
      </c>
      <c r="F34" s="216">
        <v>2.625</v>
      </c>
      <c r="G34" s="215">
        <v>19.8399</v>
      </c>
      <c r="H34" s="217">
        <v>5130.3698000000004</v>
      </c>
      <c r="I34" s="218">
        <v>258.58849086940967</v>
      </c>
      <c r="J34" s="218">
        <v>19</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s="206" customFormat="1">
      <c r="A35" s="182"/>
      <c r="B35" s="182"/>
      <c r="C35" s="183">
        <f>SUM(C33:C34)</f>
        <v>18.965800000000002</v>
      </c>
      <c r="D35" s="183">
        <f t="shared" ref="D35:J35" si="5">SUM(D33:D34)</f>
        <v>4.9000000000000004</v>
      </c>
      <c r="E35" s="183">
        <f t="shared" si="5"/>
        <v>23.8658</v>
      </c>
      <c r="F35" s="183">
        <f t="shared" si="5"/>
        <v>2.625</v>
      </c>
      <c r="G35" s="183">
        <f t="shared" si="5"/>
        <v>26.4908</v>
      </c>
      <c r="H35" s="183">
        <f t="shared" si="5"/>
        <v>7449.6951000000008</v>
      </c>
      <c r="I35" s="183">
        <f>H35/G35</f>
        <v>281.21820028085227</v>
      </c>
      <c r="J35" s="183">
        <f t="shared" si="5"/>
        <v>32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s="206" customFormat="1">
      <c r="A36" s="182"/>
      <c r="B36" s="182"/>
      <c r="C36" s="183"/>
      <c r="D36" s="183"/>
      <c r="E36" s="183"/>
      <c r="F36" s="184"/>
      <c r="G36" s="183"/>
      <c r="H36" s="185"/>
      <c r="I36" s="186"/>
      <c r="J36" s="18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206" customFormat="1">
      <c r="A37" s="182"/>
      <c r="B37" s="182"/>
      <c r="C37" s="183"/>
      <c r="D37" s="183"/>
      <c r="E37" s="183"/>
      <c r="F37" s="184"/>
      <c r="G37" s="183"/>
      <c r="H37" s="185"/>
      <c r="I37" s="186"/>
      <c r="J37" s="186"/>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s="206" customFormat="1">
      <c r="A38" s="182" t="s">
        <v>26</v>
      </c>
      <c r="B38" s="182"/>
      <c r="C38" s="183">
        <v>2.8944000000000001</v>
      </c>
      <c r="D38" s="183"/>
      <c r="E38" s="183">
        <v>2.8944000000000001</v>
      </c>
      <c r="F38" s="184"/>
      <c r="G38" s="183">
        <v>2.8944000000000001</v>
      </c>
      <c r="H38" s="185">
        <v>1674.2505000000001</v>
      </c>
      <c r="I38" s="186">
        <v>578.44475538971813</v>
      </c>
      <c r="J38" s="186">
        <v>9</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s="212" customFormat="1">
      <c r="A39" s="207" t="s">
        <v>26</v>
      </c>
      <c r="B39" s="207"/>
      <c r="C39" s="208">
        <v>12.7478</v>
      </c>
      <c r="D39" s="208">
        <v>4.875</v>
      </c>
      <c r="E39" s="208">
        <v>17.622799999999998</v>
      </c>
      <c r="F39" s="209">
        <v>6.0080999999999998</v>
      </c>
      <c r="G39" s="208">
        <v>23.630899999999997</v>
      </c>
      <c r="H39" s="210">
        <v>8164.5275000000001</v>
      </c>
      <c r="I39" s="211">
        <v>345.50218146579272</v>
      </c>
      <c r="J39" s="211">
        <v>22</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c r="C40" s="183">
        <f>SUM(C38:C39)</f>
        <v>15.642199999999999</v>
      </c>
      <c r="D40" s="183">
        <f t="shared" ref="D40:J40" si="6">SUM(D38:D39)</f>
        <v>4.875</v>
      </c>
      <c r="E40" s="183">
        <f t="shared" si="6"/>
        <v>20.517199999999999</v>
      </c>
      <c r="F40" s="183">
        <f t="shared" si="6"/>
        <v>6.0080999999999998</v>
      </c>
      <c r="G40" s="183">
        <f t="shared" si="6"/>
        <v>26.525299999999998</v>
      </c>
      <c r="H40" s="183">
        <f t="shared" si="6"/>
        <v>9838.7780000000002</v>
      </c>
      <c r="I40" s="183">
        <f>H40/G40</f>
        <v>370.9205173928288</v>
      </c>
      <c r="J40" s="183">
        <f t="shared" si="6"/>
        <v>31</v>
      </c>
    </row>
    <row r="43" spans="1:50" customFormat="1"/>
    <row r="44" spans="1:50" customFormat="1"/>
    <row r="45" spans="1:50" customFormat="1"/>
    <row r="46" spans="1:50" customFormat="1"/>
    <row r="47" spans="1:50" customFormat="1"/>
    <row r="48" spans="1:50" customFormat="1"/>
    <row r="52" spans="1:50" s="206" customFormat="1">
      <c r="A52" s="182"/>
      <c r="B52" s="182"/>
      <c r="C52" s="183"/>
      <c r="D52" s="183"/>
      <c r="E52" s="183"/>
      <c r="F52" s="184"/>
      <c r="G52" s="183"/>
      <c r="H52" s="185"/>
      <c r="I52" s="186"/>
      <c r="J52" s="186"/>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row>
    <row r="53" spans="1:50" s="206" customFormat="1">
      <c r="A53" s="182"/>
      <c r="B53" s="182"/>
      <c r="C53" s="183"/>
      <c r="D53" s="183"/>
      <c r="E53" s="183"/>
      <c r="F53" s="184"/>
      <c r="G53" s="183"/>
      <c r="H53" s="185"/>
      <c r="I53" s="186"/>
      <c r="J53" s="186"/>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row>
    <row r="54" spans="1:50" s="206" customFormat="1">
      <c r="A54" s="182"/>
      <c r="B54" s="182"/>
      <c r="C54" s="183"/>
      <c r="D54" s="183"/>
      <c r="E54" s="183"/>
      <c r="F54" s="184"/>
      <c r="G54" s="183"/>
      <c r="H54" s="185"/>
      <c r="I54" s="186"/>
      <c r="J54" s="186"/>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row>
    <row r="55" spans="1:50" s="206" customFormat="1">
      <c r="A55" s="182"/>
      <c r="B55" s="182"/>
      <c r="C55" s="183"/>
      <c r="D55" s="183"/>
      <c r="E55" s="183"/>
      <c r="F55" s="184"/>
      <c r="G55" s="183"/>
      <c r="H55" s="185"/>
      <c r="I55" s="186"/>
      <c r="J55" s="186"/>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row>
  </sheetData>
  <mergeCells count="1">
    <mergeCell ref="C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Departmental Data Instruction</vt:lpstr>
      <vt:lpstr>Joint Dept check</vt:lpstr>
      <vt:lpstr>'Departmental Data Instruction'!Print_Area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Dobbe, Nadine K [I RES]</dc:creator>
  <cp:lastModifiedBy>Bickelhaupt, Sarah E [HD FS]</cp:lastModifiedBy>
  <cp:lastPrinted>2018-01-26T16:53:25Z</cp:lastPrinted>
  <dcterms:created xsi:type="dcterms:W3CDTF">2014-01-15T16:21:44Z</dcterms:created>
  <dcterms:modified xsi:type="dcterms:W3CDTF">2018-01-26T17:40:19Z</dcterms:modified>
</cp:coreProperties>
</file>