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-15" yWindow="2400" windowWidth="11925" windowHeight="7365" tabRatio="602"/>
  </bookViews>
  <sheets>
    <sheet name="SCH Taught by Fac TA" sheetId="3" r:id="rId1"/>
  </sheets>
  <definedNames>
    <definedName name="_xlnm.Print_Area" localSheetId="0">'SCH Taught by Fac TA'!$A$1:$O$43</definedName>
  </definedNames>
  <calcPr calcId="162913"/>
</workbook>
</file>

<file path=xl/calcChain.xml><?xml version="1.0" encoding="utf-8"?>
<calcChain xmlns="http://schemas.openxmlformats.org/spreadsheetml/2006/main">
  <c r="L84" i="3" l="1"/>
  <c r="G84" i="3"/>
  <c r="L83" i="3"/>
  <c r="G83" i="3"/>
  <c r="G78" i="3" l="1"/>
  <c r="E78" i="3" s="1"/>
  <c r="J78" i="3" s="1"/>
  <c r="I83" i="3"/>
  <c r="K83" i="3"/>
  <c r="I78" i="3" l="1"/>
  <c r="K78" i="3"/>
  <c r="E83" i="3"/>
  <c r="J83" i="3" s="1"/>
  <c r="L82" i="3" l="1"/>
  <c r="G82" i="3"/>
  <c r="K82" i="3" s="1"/>
  <c r="L81" i="3"/>
  <c r="G81" i="3"/>
  <c r="E81" i="3" s="1"/>
  <c r="J81" i="3" s="1"/>
  <c r="L80" i="3"/>
  <c r="G80" i="3"/>
  <c r="K80" i="3" l="1"/>
  <c r="I80" i="3"/>
  <c r="E80" i="3"/>
  <c r="J80" i="3" s="1"/>
  <c r="K81" i="3"/>
  <c r="I81" i="3"/>
  <c r="E82" i="3" l="1"/>
  <c r="L79" i="3"/>
  <c r="G79" i="3"/>
  <c r="E79" i="3"/>
  <c r="J79" i="3" s="1"/>
  <c r="L78" i="3"/>
  <c r="K79" i="3" l="1"/>
  <c r="I79" i="3"/>
  <c r="E84" i="3"/>
  <c r="E77" i="3"/>
  <c r="J77" i="3" s="1"/>
  <c r="I82" i="3"/>
  <c r="L77" i="3"/>
  <c r="K77" i="3"/>
  <c r="I77" i="3"/>
  <c r="L76" i="3"/>
  <c r="K76" i="3"/>
  <c r="I76" i="3"/>
  <c r="E76" i="3"/>
  <c r="J76" i="3" s="1"/>
  <c r="L75" i="3"/>
  <c r="I75" i="3"/>
  <c r="E75" i="3"/>
  <c r="J75" i="3" s="1"/>
  <c r="L74" i="3"/>
  <c r="K74" i="3"/>
  <c r="I74" i="3"/>
  <c r="E74" i="3"/>
  <c r="J74" i="3" s="1"/>
  <c r="L73" i="3"/>
  <c r="K73" i="3"/>
  <c r="I73" i="3"/>
  <c r="E73" i="3"/>
  <c r="J73" i="3" s="1"/>
  <c r="L72" i="3"/>
  <c r="K72" i="3"/>
  <c r="I72" i="3"/>
  <c r="E72" i="3"/>
  <c r="J72" i="3" s="1"/>
  <c r="L71" i="3"/>
  <c r="K71" i="3"/>
  <c r="I71" i="3"/>
  <c r="E71" i="3"/>
  <c r="J71" i="3" s="1"/>
  <c r="L70" i="3"/>
  <c r="K70" i="3"/>
  <c r="E70" i="3"/>
  <c r="J70" i="3" s="1"/>
  <c r="L69" i="3"/>
  <c r="K69" i="3"/>
  <c r="I69" i="3"/>
  <c r="E69" i="3"/>
  <c r="J69" i="3" s="1"/>
  <c r="L68" i="3"/>
  <c r="K68" i="3"/>
  <c r="I68" i="3"/>
  <c r="E68" i="3"/>
  <c r="J68" i="3" s="1"/>
  <c r="L67" i="3"/>
  <c r="K67" i="3"/>
  <c r="I67" i="3"/>
  <c r="E67" i="3"/>
  <c r="J67" i="3" s="1"/>
  <c r="L66" i="3"/>
  <c r="K66" i="3"/>
  <c r="I66" i="3"/>
  <c r="E66" i="3"/>
  <c r="J66" i="3" s="1"/>
  <c r="L65" i="3"/>
  <c r="K65" i="3"/>
  <c r="I65" i="3"/>
  <c r="E65" i="3"/>
  <c r="J65" i="3" s="1"/>
  <c r="L64" i="3"/>
  <c r="K64" i="3"/>
  <c r="I64" i="3"/>
  <c r="E64" i="3"/>
  <c r="J64" i="3" s="1"/>
  <c r="K63" i="3"/>
  <c r="I63" i="3"/>
  <c r="E63" i="3"/>
  <c r="K62" i="3"/>
  <c r="I62" i="3"/>
  <c r="E62" i="3"/>
  <c r="J62" i="3" s="1"/>
  <c r="K61" i="3"/>
  <c r="E61" i="3"/>
  <c r="J61" i="3" s="1"/>
  <c r="K60" i="3"/>
  <c r="I60" i="3"/>
  <c r="E60" i="3"/>
  <c r="J60" i="3" s="1"/>
  <c r="K59" i="3"/>
  <c r="I59" i="3"/>
  <c r="E59" i="3"/>
  <c r="J59" i="3" s="1"/>
  <c r="K58" i="3"/>
  <c r="I58" i="3"/>
  <c r="E58" i="3"/>
  <c r="J58" i="3" s="1"/>
  <c r="K57" i="3"/>
  <c r="I57" i="3"/>
  <c r="E57" i="3"/>
  <c r="J57" i="3" s="1"/>
  <c r="K56" i="3"/>
  <c r="I56" i="3"/>
  <c r="E56" i="3"/>
  <c r="J56" i="3" s="1"/>
  <c r="E55" i="3"/>
  <c r="E54" i="3"/>
  <c r="E53" i="3"/>
  <c r="G52" i="3"/>
  <c r="K52" i="3" s="1"/>
  <c r="E51" i="3"/>
  <c r="G51" i="3" s="1"/>
  <c r="E50" i="3"/>
  <c r="I84" i="3" l="1"/>
  <c r="J84" i="3"/>
  <c r="J82" i="3"/>
  <c r="G55" i="3"/>
  <c r="G50" i="3"/>
  <c r="J50" i="3" s="1"/>
  <c r="K51" i="3"/>
  <c r="I51" i="3"/>
  <c r="I52" i="3"/>
  <c r="J52" i="3"/>
  <c r="G54" i="3"/>
  <c r="G53" i="3"/>
  <c r="J53" i="3" s="1"/>
  <c r="J51" i="3"/>
  <c r="I55" i="3" l="1"/>
  <c r="K55" i="3"/>
  <c r="J55" i="3"/>
  <c r="K50" i="3"/>
  <c r="I50" i="3"/>
  <c r="K54" i="3"/>
  <c r="I54" i="3"/>
  <c r="I53" i="3"/>
  <c r="K53" i="3"/>
  <c r="J54" i="3"/>
</calcChain>
</file>

<file path=xl/comments1.xml><?xml version="1.0" encoding="utf-8"?>
<comments xmlns="http://schemas.openxmlformats.org/spreadsheetml/2006/main">
  <authors>
    <author>!Station0</author>
    <author>Dobbe, Nadine K [I RES]</author>
  </authors>
  <commentList>
    <comment ref="I58" authorId="0" shapeId="0">
      <text>
        <r>
          <rPr>
            <sz val="8"/>
            <color indexed="81"/>
            <rFont val="Tahoma"/>
            <family val="2"/>
          </rPr>
          <t>This percent formula has been rounded down from 60.51 to allow the three percents to add to 100
nkd 12/6/05</t>
        </r>
      </text>
    </comment>
    <comment ref="I61" authorId="0" shapeId="0">
      <text>
        <r>
          <rPr>
            <sz val="8"/>
            <color indexed="81"/>
            <rFont val="Tahoma"/>
            <family val="2"/>
          </rPr>
          <t>This percent has been rounded up to 59% (from 58.3%) to allow the three percents to add to 100
nkd 12/7/06</t>
        </r>
      </text>
    </comment>
    <comment ref="J63" authorId="0" shapeId="0">
      <text>
        <r>
          <rPr>
            <sz val="8"/>
            <color indexed="81"/>
            <rFont val="Tahoma"/>
            <family val="2"/>
          </rPr>
          <t>This percent has been rounded down to 279% (from 27.5%) to allow the three percents to add to 100
nkd 11/8/07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FORCE 62.5 back to 62 so that total will equal 100%
</t>
        </r>
      </text>
    </comment>
    <comment ref="G78" authorId="1" shapeId="0">
      <text>
        <r>
          <rPr>
            <sz val="8"/>
            <color indexed="81"/>
            <rFont val="Tahoma"/>
            <family val="2"/>
          </rPr>
          <t>NKD--beginning in Fall 2014 total is calculated by subtracting (from the total) SCH taught by non-faculty groups such as P&amp;S, AB Other, and Other instructor types to arrive at a new "total" that is consistent with earlier reports which separated these groups out in the report.
Grad Assistants are the only non-faculty category retained in the total count.
Data beginning in Fall 2014 is from eData.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79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4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
</t>
        </r>
      </text>
    </comment>
  </commentList>
</comments>
</file>

<file path=xl/sharedStrings.xml><?xml version="1.0" encoding="utf-8"?>
<sst xmlns="http://schemas.openxmlformats.org/spreadsheetml/2006/main" count="51" uniqueCount="48">
  <si>
    <t xml:space="preserve"> </t>
  </si>
  <si>
    <t>Office of Institutional Research</t>
  </si>
  <si>
    <t>SCH</t>
  </si>
  <si>
    <t>Percent</t>
  </si>
  <si>
    <t>Total</t>
  </si>
  <si>
    <t>Teaching Assistants</t>
  </si>
  <si>
    <r>
      <t>SCH</t>
    </r>
    <r>
      <rPr>
        <vertAlign val="superscript"/>
        <sz val="12"/>
        <rFont val="Univers 55"/>
        <family val="2"/>
      </rPr>
      <t>1</t>
    </r>
    <r>
      <rPr>
        <b/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Taught by Faculty and Teaching Assistants</t>
    </r>
  </si>
  <si>
    <t>SPRING 
2001</t>
  </si>
  <si>
    <t>FALL 
2000</t>
  </si>
  <si>
    <t>FALL 
2001</t>
  </si>
  <si>
    <t>SPRING 
2002</t>
  </si>
  <si>
    <t>FALL 
2002</t>
  </si>
  <si>
    <t>SPRING 
2003</t>
  </si>
  <si>
    <t>FALL 
2003</t>
  </si>
  <si>
    <t>SPRING 
2004</t>
  </si>
  <si>
    <t>FALL 
2004</t>
  </si>
  <si>
    <t>SPRING 
2005</t>
  </si>
  <si>
    <t>FALL 
2005</t>
  </si>
  <si>
    <t>SPRING 
2006</t>
  </si>
  <si>
    <t>FALL 
2006</t>
  </si>
  <si>
    <t>SPRING 
2007</t>
  </si>
  <si>
    <t>FALL 
2007</t>
  </si>
  <si>
    <t>SPRING 
2008</t>
  </si>
  <si>
    <t>FALL 
2008</t>
  </si>
  <si>
    <t>SPRING 
2009</t>
  </si>
  <si>
    <t>SPRING
2015</t>
  </si>
  <si>
    <t>SPRING
2016</t>
  </si>
  <si>
    <t>FALL 2009</t>
  </si>
  <si>
    <t>SPRING 2010</t>
  </si>
  <si>
    <t>FALL 2010</t>
  </si>
  <si>
    <t>SPRING 2011</t>
  </si>
  <si>
    <t>SPRING 2013</t>
  </si>
  <si>
    <t>FALL 2012</t>
  </si>
  <si>
    <t>SPRING 2012</t>
  </si>
  <si>
    <t>FALL 2011</t>
  </si>
  <si>
    <t>SPRING
2017</t>
  </si>
  <si>
    <t>FALL
2017</t>
  </si>
  <si>
    <t>FALL
2016</t>
  </si>
  <si>
    <t>FALL
2013</t>
  </si>
  <si>
    <t>SPRING
2014</t>
  </si>
  <si>
    <t>FALL
2014</t>
  </si>
  <si>
    <t>FALL
2015</t>
  </si>
  <si>
    <t>Last Updated: 11/22/2017</t>
  </si>
  <si>
    <t>Non-Tenure Eligible</t>
  </si>
  <si>
    <t>Non- Tenure Eligible</t>
  </si>
  <si>
    <t>Tenured &amp; Tenure Eligible</t>
  </si>
  <si>
    <r>
      <rPr>
        <vertAlign val="superscript"/>
        <sz val="12"/>
        <rFont val="Berkeley"/>
      </rPr>
      <t>1</t>
    </r>
    <r>
      <rPr>
        <sz val="10"/>
        <rFont val="Berkeley"/>
      </rPr>
      <t xml:space="preserve"> Student credit hours (SCH) are calculated by multiplying the course credit by the number of students enrolled in the course. Beginning in </t>
    </r>
  </si>
  <si>
    <r>
      <rPr>
        <sz val="12"/>
        <rFont val="Berkeley"/>
      </rPr>
      <t xml:space="preserve"> </t>
    </r>
    <r>
      <rPr>
        <sz val="10"/>
        <rFont val="Berkeley"/>
      </rPr>
      <t xml:space="preserve"> Fall 2014, SCH data are sourced from the e-Data warehouse and represent all SCH taught by faculty and teaching assistants.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</si>
</sst>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8"/>
      <name val="Univers 75 Black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vertAlign val="superscript"/>
      <sz val="12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9"/>
      <name val="Univers 55"/>
      <family val="2"/>
    </font>
    <font>
      <sz val="9"/>
      <color indexed="19"/>
      <name val="Univers 55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Univers 45 Light"/>
      <family val="2"/>
    </font>
    <font>
      <b/>
      <sz val="9"/>
      <name val="Univers 45 Light"/>
      <family val="2"/>
    </font>
    <font>
      <i/>
      <sz val="9"/>
      <name val="Berkeley"/>
      <family val="1"/>
    </font>
    <font>
      <b/>
      <sz val="7"/>
      <name val="Univers 45 Light"/>
      <family val="2"/>
    </font>
    <font>
      <sz val="9"/>
      <color theme="1"/>
      <name val="Univers 55"/>
      <family val="2"/>
    </font>
    <font>
      <b/>
      <vertAlign val="superscript"/>
      <sz val="11"/>
      <name val="Berkeley"/>
    </font>
    <font>
      <sz val="10"/>
      <name val="Berkeley"/>
    </font>
    <font>
      <vertAlign val="superscript"/>
      <sz val="12"/>
      <name val="Berkeley"/>
    </font>
    <font>
      <sz val="12"/>
      <name val="Berkeley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vertical="justify"/>
    </xf>
    <xf numFmtId="3" fontId="11" fillId="0" borderId="0" xfId="0" applyNumberFormat="1" applyFont="1" applyAlignment="1">
      <alignment vertical="justify"/>
    </xf>
    <xf numFmtId="9" fontId="11" fillId="0" borderId="0" xfId="0" applyNumberFormat="1" applyFont="1" applyAlignment="1">
      <alignment vertical="justify"/>
    </xf>
    <xf numFmtId="0" fontId="11" fillId="0" borderId="0" xfId="0" applyFont="1" applyFill="1" applyAlignment="1">
      <alignment wrapText="1"/>
    </xf>
    <xf numFmtId="9" fontId="11" fillId="0" borderId="0" xfId="0" applyNumberFormat="1" applyFont="1"/>
    <xf numFmtId="0" fontId="11" fillId="0" borderId="0" xfId="0" applyFont="1" applyFill="1"/>
    <xf numFmtId="3" fontId="11" fillId="2" borderId="0" xfId="0" applyNumberFormat="1" applyFont="1" applyFill="1" applyAlignment="1">
      <alignment vertical="justify"/>
    </xf>
    <xf numFmtId="0" fontId="11" fillId="2" borderId="0" xfId="0" applyFont="1" applyFill="1" applyAlignment="1">
      <alignment vertical="justify"/>
    </xf>
    <xf numFmtId="9" fontId="11" fillId="2" borderId="0" xfId="0" applyNumberFormat="1" applyFont="1" applyFill="1" applyAlignment="1">
      <alignment vertical="justify"/>
    </xf>
    <xf numFmtId="3" fontId="11" fillId="2" borderId="0" xfId="0" applyNumberFormat="1" applyFont="1" applyFill="1" applyBorder="1" applyAlignment="1">
      <alignment vertical="justify"/>
    </xf>
    <xf numFmtId="3" fontId="11" fillId="3" borderId="0" xfId="0" applyNumberFormat="1" applyFont="1" applyFill="1" applyBorder="1" applyAlignment="1">
      <alignment vertical="justify"/>
    </xf>
    <xf numFmtId="3" fontId="11" fillId="3" borderId="0" xfId="0" applyNumberFormat="1" applyFont="1" applyFill="1" applyAlignment="1">
      <alignment vertical="justify"/>
    </xf>
    <xf numFmtId="0" fontId="11" fillId="3" borderId="0" xfId="0" applyFont="1" applyFill="1" applyAlignment="1">
      <alignment vertical="justify"/>
    </xf>
    <xf numFmtId="9" fontId="11" fillId="3" borderId="0" xfId="0" applyNumberFormat="1" applyFont="1" applyFill="1" applyAlignment="1">
      <alignment vertical="justify"/>
    </xf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9" fontId="11" fillId="0" borderId="0" xfId="0" applyNumberFormat="1" applyFont="1" applyBorder="1"/>
    <xf numFmtId="3" fontId="11" fillId="5" borderId="0" xfId="0" applyNumberFormat="1" applyFont="1" applyFill="1" applyBorder="1" applyAlignment="1">
      <alignment vertical="justify"/>
    </xf>
    <xf numFmtId="0" fontId="11" fillId="5" borderId="0" xfId="0" applyFont="1" applyFill="1" applyBorder="1"/>
    <xf numFmtId="9" fontId="11" fillId="5" borderId="0" xfId="0" applyNumberFormat="1" applyFont="1" applyFill="1" applyBorder="1" applyAlignment="1">
      <alignment vertical="justify"/>
    </xf>
    <xf numFmtId="3" fontId="11" fillId="4" borderId="0" xfId="0" applyNumberFormat="1" applyFont="1" applyFill="1" applyBorder="1" applyAlignment="1">
      <alignment vertical="justify"/>
    </xf>
    <xf numFmtId="0" fontId="11" fillId="4" borderId="0" xfId="0" applyFont="1" applyFill="1" applyBorder="1"/>
    <xf numFmtId="9" fontId="11" fillId="4" borderId="0" xfId="0" applyNumberFormat="1" applyFont="1" applyFill="1" applyBorder="1" applyAlignment="1">
      <alignment vertical="justify"/>
    </xf>
    <xf numFmtId="9" fontId="11" fillId="2" borderId="0" xfId="0" applyNumberFormat="1" applyFont="1" applyFill="1" applyBorder="1" applyAlignment="1">
      <alignment vertical="justify"/>
    </xf>
    <xf numFmtId="0" fontId="11" fillId="2" borderId="0" xfId="0" applyFont="1" applyFill="1" applyBorder="1"/>
    <xf numFmtId="0" fontId="11" fillId="3" borderId="0" xfId="0" applyFont="1" applyFill="1"/>
    <xf numFmtId="9" fontId="11" fillId="3" borderId="0" xfId="0" applyNumberFormat="1" applyFont="1" applyFill="1" applyBorder="1" applyAlignment="1">
      <alignment vertical="justify"/>
    </xf>
    <xf numFmtId="9" fontId="11" fillId="6" borderId="0" xfId="0" applyNumberFormat="1" applyFont="1" applyFill="1" applyAlignment="1">
      <alignment vertical="justify"/>
    </xf>
    <xf numFmtId="9" fontId="11" fillId="6" borderId="0" xfId="0" applyNumberFormat="1" applyFont="1" applyFill="1" applyBorder="1" applyAlignment="1">
      <alignment vertical="justify"/>
    </xf>
    <xf numFmtId="9" fontId="11" fillId="7" borderId="0" xfId="0" applyNumberFormat="1" applyFont="1" applyFill="1" applyBorder="1" applyAlignment="1">
      <alignment vertical="justify"/>
    </xf>
    <xf numFmtId="3" fontId="11" fillId="6" borderId="0" xfId="0" applyNumberFormat="1" applyFont="1" applyFill="1" applyBorder="1" applyAlignment="1">
      <alignment vertical="justify"/>
    </xf>
    <xf numFmtId="0" fontId="11" fillId="6" borderId="0" xfId="0" applyFont="1" applyFill="1" applyBorder="1"/>
    <xf numFmtId="3" fontId="11" fillId="0" borderId="1" xfId="0" applyNumberFormat="1" applyFont="1" applyBorder="1" applyAlignment="1">
      <alignment vertical="justify"/>
    </xf>
    <xf numFmtId="0" fontId="11" fillId="0" borderId="1" xfId="0" applyFont="1" applyBorder="1" applyAlignment="1">
      <alignment vertical="justify"/>
    </xf>
    <xf numFmtId="9" fontId="11" fillId="0" borderId="1" xfId="0" applyNumberFormat="1" applyFont="1" applyBorder="1" applyAlignment="1">
      <alignment vertical="justify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8" borderId="0" xfId="0" applyFont="1" applyFill="1"/>
    <xf numFmtId="9" fontId="11" fillId="8" borderId="0" xfId="0" applyNumberFormat="1" applyFont="1" applyFill="1" applyAlignment="1">
      <alignment vertical="justify"/>
    </xf>
    <xf numFmtId="9" fontId="11" fillId="8" borderId="0" xfId="0" applyNumberFormat="1" applyFont="1" applyFill="1" applyBorder="1" applyAlignment="1">
      <alignment vertical="justify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justify" wrapText="1"/>
    </xf>
    <xf numFmtId="0" fontId="16" fillId="0" borderId="1" xfId="0" applyFont="1" applyBorder="1" applyAlignment="1">
      <alignment vertical="justify" wrapText="1"/>
    </xf>
    <xf numFmtId="0" fontId="16" fillId="2" borderId="0" xfId="0" applyFont="1" applyFill="1" applyAlignment="1">
      <alignment vertical="justify" wrapText="1"/>
    </xf>
    <xf numFmtId="0" fontId="16" fillId="3" borderId="0" xfId="0" applyFont="1" applyFill="1" applyAlignment="1">
      <alignment vertical="justify" wrapText="1"/>
    </xf>
    <xf numFmtId="0" fontId="16" fillId="5" borderId="0" xfId="0" applyFont="1" applyFill="1" applyBorder="1" applyAlignment="1">
      <alignment vertical="justify" wrapText="1"/>
    </xf>
    <xf numFmtId="0" fontId="16" fillId="4" borderId="0" xfId="0" applyFont="1" applyFill="1" applyBorder="1" applyAlignment="1">
      <alignment vertical="justify" wrapText="1"/>
    </xf>
    <xf numFmtId="0" fontId="16" fillId="2" borderId="0" xfId="0" applyFont="1" applyFill="1" applyBorder="1" applyAlignment="1">
      <alignment vertical="justify" wrapText="1"/>
    </xf>
    <xf numFmtId="3" fontId="11" fillId="7" borderId="0" xfId="0" applyNumberFormat="1" applyFont="1" applyFill="1" applyBorder="1" applyAlignment="1">
      <alignment vertical="justify"/>
    </xf>
    <xf numFmtId="0" fontId="11" fillId="7" borderId="0" xfId="0" applyFont="1" applyFill="1" applyBorder="1"/>
    <xf numFmtId="3" fontId="11" fillId="7" borderId="1" xfId="0" applyNumberFormat="1" applyFont="1" applyFill="1" applyBorder="1" applyAlignment="1">
      <alignment vertical="justify"/>
    </xf>
    <xf numFmtId="0" fontId="11" fillId="9" borderId="0" xfId="0" applyFont="1" applyFill="1"/>
    <xf numFmtId="9" fontId="11" fillId="9" borderId="0" xfId="0" applyNumberFormat="1" applyFont="1" applyFill="1" applyAlignment="1">
      <alignment vertical="justify"/>
    </xf>
    <xf numFmtId="9" fontId="11" fillId="9" borderId="0" xfId="0" applyNumberFormat="1" applyFont="1" applyFill="1" applyBorder="1" applyAlignment="1">
      <alignment vertical="justify"/>
    </xf>
    <xf numFmtId="0" fontId="17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8" fillId="0" borderId="0" xfId="0" applyFont="1" applyBorder="1"/>
    <xf numFmtId="0" fontId="16" fillId="3" borderId="0" xfId="0" applyFont="1" applyFill="1" applyAlignment="1">
      <alignment horizontal="right" vertical="justify" wrapText="1"/>
    </xf>
    <xf numFmtId="0" fontId="11" fillId="0" borderId="0" xfId="0" applyFont="1" applyAlignment="1">
      <alignment horizontal="right" wrapText="1"/>
    </xf>
    <xf numFmtId="3" fontId="11" fillId="8" borderId="2" xfId="0" applyNumberFormat="1" applyFont="1" applyFill="1" applyBorder="1" applyAlignment="1">
      <alignment vertical="center"/>
    </xf>
    <xf numFmtId="3" fontId="11" fillId="8" borderId="0" xfId="0" applyNumberFormat="1" applyFont="1" applyFill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3" fontId="11" fillId="9" borderId="0" xfId="0" applyNumberFormat="1" applyFont="1" applyFill="1" applyAlignment="1">
      <alignment vertical="center"/>
    </xf>
    <xf numFmtId="3" fontId="11" fillId="10" borderId="2" xfId="0" applyNumberFormat="1" applyFont="1" applyFill="1" applyBorder="1" applyAlignment="1">
      <alignment vertical="center"/>
    </xf>
    <xf numFmtId="3" fontId="11" fillId="10" borderId="0" xfId="0" applyNumberFormat="1" applyFont="1" applyFill="1" applyAlignment="1">
      <alignment vertical="center"/>
    </xf>
    <xf numFmtId="3" fontId="11" fillId="11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Continuous"/>
    </xf>
    <xf numFmtId="3" fontId="11" fillId="11" borderId="3" xfId="0" applyNumberFormat="1" applyFont="1" applyFill="1" applyBorder="1" applyAlignment="1">
      <alignment vertical="center"/>
    </xf>
    <xf numFmtId="3" fontId="11" fillId="12" borderId="2" xfId="0" applyNumberFormat="1" applyFont="1" applyFill="1" applyBorder="1" applyAlignment="1">
      <alignment vertical="center"/>
    </xf>
    <xf numFmtId="3" fontId="11" fillId="12" borderId="3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justify"/>
    </xf>
    <xf numFmtId="0" fontId="16" fillId="7" borderId="0" xfId="0" applyFont="1" applyFill="1" applyBorder="1" applyAlignment="1">
      <alignment horizontal="right" vertical="justify"/>
    </xf>
    <xf numFmtId="0" fontId="16" fillId="8" borderId="0" xfId="0" applyFont="1" applyFill="1" applyAlignment="1">
      <alignment horizontal="right" vertical="center"/>
    </xf>
    <xf numFmtId="0" fontId="16" fillId="9" borderId="0" xfId="0" applyFont="1" applyFill="1" applyAlignment="1">
      <alignment horizontal="right" vertical="center"/>
    </xf>
    <xf numFmtId="0" fontId="11" fillId="0" borderId="0" xfId="0" applyFont="1" applyFill="1" applyAlignment="1">
      <alignment vertical="top"/>
    </xf>
    <xf numFmtId="3" fontId="11" fillId="13" borderId="2" xfId="0" applyNumberFormat="1" applyFont="1" applyFill="1" applyBorder="1" applyAlignment="1">
      <alignment vertical="center"/>
    </xf>
    <xf numFmtId="3" fontId="11" fillId="13" borderId="3" xfId="0" applyNumberFormat="1" applyFont="1" applyFill="1" applyBorder="1" applyAlignment="1">
      <alignment vertical="center"/>
    </xf>
    <xf numFmtId="0" fontId="16" fillId="13" borderId="0" xfId="0" applyFont="1" applyFill="1" applyAlignment="1">
      <alignment horizontal="right" vertical="center" wrapText="1"/>
    </xf>
    <xf numFmtId="0" fontId="19" fillId="1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1" fillId="10" borderId="4" xfId="0" applyFont="1" applyFill="1" applyBorder="1"/>
    <xf numFmtId="9" fontId="11" fillId="10" borderId="5" xfId="0" applyNumberFormat="1" applyFont="1" applyFill="1" applyBorder="1" applyAlignment="1">
      <alignment vertical="justify"/>
    </xf>
    <xf numFmtId="0" fontId="11" fillId="0" borderId="5" xfId="0" applyFont="1" applyFill="1" applyBorder="1" applyAlignment="1">
      <alignment vertical="top"/>
    </xf>
    <xf numFmtId="0" fontId="11" fillId="10" borderId="6" xfId="0" applyFont="1" applyFill="1" applyBorder="1"/>
    <xf numFmtId="9" fontId="11" fillId="10" borderId="7" xfId="0" applyNumberFormat="1" applyFont="1" applyFill="1" applyBorder="1" applyAlignment="1">
      <alignment vertical="justify"/>
    </xf>
    <xf numFmtId="0" fontId="11" fillId="0" borderId="7" xfId="0" applyFont="1" applyFill="1" applyBorder="1" applyAlignment="1">
      <alignment vertical="top"/>
    </xf>
    <xf numFmtId="0" fontId="11" fillId="11" borderId="6" xfId="0" applyFont="1" applyFill="1" applyBorder="1"/>
    <xf numFmtId="9" fontId="11" fillId="11" borderId="7" xfId="0" applyNumberFormat="1" applyFont="1" applyFill="1" applyBorder="1" applyAlignment="1">
      <alignment vertical="justify"/>
    </xf>
    <xf numFmtId="0" fontId="20" fillId="0" borderId="7" xfId="0" applyFont="1" applyFill="1" applyBorder="1" applyAlignment="1">
      <alignment vertical="top"/>
    </xf>
    <xf numFmtId="0" fontId="11" fillId="12" borderId="6" xfId="0" applyFont="1" applyFill="1" applyBorder="1"/>
    <xf numFmtId="9" fontId="11" fillId="12" borderId="7" xfId="0" applyNumberFormat="1" applyFont="1" applyFill="1" applyBorder="1" applyAlignment="1">
      <alignment vertical="justify"/>
    </xf>
    <xf numFmtId="0" fontId="11" fillId="13" borderId="6" xfId="0" applyFont="1" applyFill="1" applyBorder="1"/>
    <xf numFmtId="9" fontId="11" fillId="13" borderId="7" xfId="0" applyNumberFormat="1" applyFont="1" applyFill="1" applyBorder="1" applyAlignment="1">
      <alignment vertical="justify"/>
    </xf>
    <xf numFmtId="0" fontId="16" fillId="10" borderId="0" xfId="0" applyFont="1" applyFill="1" applyAlignment="1">
      <alignment horizontal="right" vertical="center" wrapText="1"/>
    </xf>
    <xf numFmtId="0" fontId="16" fillId="11" borderId="0" xfId="0" applyFont="1" applyFill="1" applyAlignment="1">
      <alignment horizontal="right" vertical="center" wrapText="1"/>
    </xf>
    <xf numFmtId="0" fontId="19" fillId="11" borderId="0" xfId="0" applyFont="1" applyFill="1" applyAlignment="1">
      <alignment horizontal="right" vertical="center" wrapText="1"/>
    </xf>
    <xf numFmtId="0" fontId="16" fillId="12" borderId="0" xfId="0" applyFont="1" applyFill="1" applyAlignment="1">
      <alignment horizontal="right" vertical="center" wrapText="1"/>
    </xf>
    <xf numFmtId="0" fontId="19" fillId="12" borderId="0" xfId="0" applyFont="1" applyFill="1" applyAlignment="1">
      <alignment horizontal="right" vertical="center" wrapText="1"/>
    </xf>
    <xf numFmtId="0" fontId="21" fillId="0" borderId="0" xfId="0" applyFont="1" applyBorder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544726"/>
      <color rgb="FFF2BF49"/>
      <color rgb="FFCE112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7563924575932"/>
          <c:y val="0.17218499013813221"/>
          <c:w val="0.8644716808435492"/>
          <c:h val="0.65986272002839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'SCH Taught by Fac TA'!$D$48</c:f>
              <c:strCache>
                <c:ptCount val="1"/>
                <c:pt idx="0">
                  <c:v>Tenured &amp; Tenure Eligible</c:v>
                </c:pt>
              </c:strCache>
            </c:strRef>
          </c:tx>
          <c:spPr>
            <a:solidFill>
              <a:srgbClr val="076D5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TA'!$C$76:$C$84</c:f>
              <c:strCache>
                <c:ptCount val="9"/>
                <c:pt idx="0">
                  <c:v>FALL
2013</c:v>
                </c:pt>
                <c:pt idx="1">
                  <c:v>SPRING
2014</c:v>
                </c:pt>
                <c:pt idx="2">
                  <c:v>FALL
2014</c:v>
                </c:pt>
                <c:pt idx="3">
                  <c:v>SPRING
2015</c:v>
                </c:pt>
                <c:pt idx="4">
                  <c:v>FALL
2015</c:v>
                </c:pt>
                <c:pt idx="5">
                  <c:v>SPRING
2016</c:v>
                </c:pt>
                <c:pt idx="6">
                  <c:v>FALL
2016</c:v>
                </c:pt>
                <c:pt idx="7">
                  <c:v>SPRING
2017</c:v>
                </c:pt>
                <c:pt idx="8">
                  <c:v>FALL
2017</c:v>
                </c:pt>
              </c:strCache>
            </c:strRef>
          </c:cat>
          <c:val>
            <c:numRef>
              <c:f>'SCH Taught by Fac TA'!$D$76:$D$84</c:f>
              <c:numCache>
                <c:formatCode>#,##0</c:formatCode>
                <c:ptCount val="9"/>
                <c:pt idx="0">
                  <c:v>222144</c:v>
                </c:pt>
                <c:pt idx="1">
                  <c:v>203303</c:v>
                </c:pt>
                <c:pt idx="2">
                  <c:v>225968</c:v>
                </c:pt>
                <c:pt idx="3">
                  <c:v>210706</c:v>
                </c:pt>
                <c:pt idx="4">
                  <c:v>238831</c:v>
                </c:pt>
                <c:pt idx="5">
                  <c:v>218266.1</c:v>
                </c:pt>
                <c:pt idx="6">
                  <c:v>231916.79999999999</c:v>
                </c:pt>
                <c:pt idx="7">
                  <c:v>211957</c:v>
                </c:pt>
                <c:pt idx="8">
                  <c:v>222732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F64-8492-74C4D9930C50}"/>
            </c:ext>
          </c:extLst>
        </c:ser>
        <c:ser>
          <c:idx val="1"/>
          <c:order val="1"/>
          <c:tx>
            <c:strRef>
              <c:f>'SCH Taught by Fac TA'!$E$48</c:f>
              <c:strCache>
                <c:ptCount val="1"/>
                <c:pt idx="0">
                  <c:v>Non-Tenure Eligible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TA'!$C$76:$C$84</c:f>
              <c:strCache>
                <c:ptCount val="9"/>
                <c:pt idx="0">
                  <c:v>FALL
2013</c:v>
                </c:pt>
                <c:pt idx="1">
                  <c:v>SPRING
2014</c:v>
                </c:pt>
                <c:pt idx="2">
                  <c:v>FALL
2014</c:v>
                </c:pt>
                <c:pt idx="3">
                  <c:v>SPRING
2015</c:v>
                </c:pt>
                <c:pt idx="4">
                  <c:v>FALL
2015</c:v>
                </c:pt>
                <c:pt idx="5">
                  <c:v>SPRING
2016</c:v>
                </c:pt>
                <c:pt idx="6">
                  <c:v>FALL
2016</c:v>
                </c:pt>
                <c:pt idx="7">
                  <c:v>SPRING
2017</c:v>
                </c:pt>
                <c:pt idx="8">
                  <c:v>FALL
2017</c:v>
                </c:pt>
              </c:strCache>
            </c:strRef>
          </c:cat>
          <c:val>
            <c:numRef>
              <c:f>'SCH Taught by Fac TA'!$E$76:$E$84</c:f>
              <c:numCache>
                <c:formatCode>#,##0</c:formatCode>
                <c:ptCount val="9"/>
                <c:pt idx="0">
                  <c:v>132898</c:v>
                </c:pt>
                <c:pt idx="1">
                  <c:v>123085</c:v>
                </c:pt>
                <c:pt idx="2">
                  <c:v>155272</c:v>
                </c:pt>
                <c:pt idx="3">
                  <c:v>147660.63999999996</c:v>
                </c:pt>
                <c:pt idx="4">
                  <c:v>166827.39999999994</c:v>
                </c:pt>
                <c:pt idx="5">
                  <c:v>160199.70000000001</c:v>
                </c:pt>
                <c:pt idx="6">
                  <c:v>175652.3</c:v>
                </c:pt>
                <c:pt idx="7">
                  <c:v>170476.59999999998</c:v>
                </c:pt>
                <c:pt idx="8">
                  <c:v>181530.5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F64-8492-74C4D9930C50}"/>
            </c:ext>
          </c:extLst>
        </c:ser>
        <c:ser>
          <c:idx val="2"/>
          <c:order val="2"/>
          <c:tx>
            <c:strRef>
              <c:f>'SCH Taught by Fac TA'!$F$48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TA'!$C$76:$C$84</c:f>
              <c:strCache>
                <c:ptCount val="9"/>
                <c:pt idx="0">
                  <c:v>FALL
2013</c:v>
                </c:pt>
                <c:pt idx="1">
                  <c:v>SPRING
2014</c:v>
                </c:pt>
                <c:pt idx="2">
                  <c:v>FALL
2014</c:v>
                </c:pt>
                <c:pt idx="3">
                  <c:v>SPRING
2015</c:v>
                </c:pt>
                <c:pt idx="4">
                  <c:v>FALL
2015</c:v>
                </c:pt>
                <c:pt idx="5">
                  <c:v>SPRING
2016</c:v>
                </c:pt>
                <c:pt idx="6">
                  <c:v>FALL
2016</c:v>
                </c:pt>
                <c:pt idx="7">
                  <c:v>SPRING
2017</c:v>
                </c:pt>
                <c:pt idx="8">
                  <c:v>FALL
2017</c:v>
                </c:pt>
              </c:strCache>
            </c:strRef>
          </c:cat>
          <c:val>
            <c:numRef>
              <c:f>'SCH Taught by Fac TA'!$F$76:$F$84</c:f>
              <c:numCache>
                <c:formatCode>#,##0</c:formatCode>
                <c:ptCount val="9"/>
                <c:pt idx="0">
                  <c:v>45190</c:v>
                </c:pt>
                <c:pt idx="1">
                  <c:v>47260</c:v>
                </c:pt>
                <c:pt idx="2">
                  <c:v>53948</c:v>
                </c:pt>
                <c:pt idx="3">
                  <c:v>49533.43</c:v>
                </c:pt>
                <c:pt idx="4">
                  <c:v>53818.6</c:v>
                </c:pt>
                <c:pt idx="5">
                  <c:v>50835.7</c:v>
                </c:pt>
                <c:pt idx="6">
                  <c:v>53107</c:v>
                </c:pt>
                <c:pt idx="7">
                  <c:v>49016</c:v>
                </c:pt>
                <c:pt idx="8">
                  <c:v>53325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F64-8492-74C4D99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SEMESTER</a:t>
                </a:r>
              </a:p>
            </c:rich>
          </c:tx>
          <c:layout>
            <c:manualLayout>
              <c:xMode val="edge"/>
              <c:yMode val="edge"/>
              <c:x val="0.51275832456426818"/>
              <c:y val="0.9273234555078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STUDENT CREDIT HOURS</a:t>
                </a:r>
              </a:p>
            </c:rich>
          </c:tx>
          <c:layout>
            <c:manualLayout>
              <c:xMode val="edge"/>
              <c:yMode val="edge"/>
              <c:x val="7.6006240797677838E-3"/>
              <c:y val="0.305439176788591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35532252016885"/>
          <c:y val="7.574231957388626E-2"/>
          <c:w val="0.78099611986654227"/>
          <c:h val="4.5320024585825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9525</xdr:colOff>
      <xdr:row>1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161925"/>
          <a:ext cx="7534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Univers 75 Black"/>
          </a:endParaRPr>
        </a:p>
      </xdr:txBody>
    </xdr:sp>
    <xdr:clientData/>
  </xdr:twoCellAnchor>
  <xdr:twoCellAnchor editAs="absolute">
    <xdr:from>
      <xdr:col>1</xdr:col>
      <xdr:colOff>94994</xdr:colOff>
      <xdr:row>2</xdr:row>
      <xdr:rowOff>138759</xdr:rowOff>
    </xdr:from>
    <xdr:to>
      <xdr:col>14</xdr:col>
      <xdr:colOff>173525</xdr:colOff>
      <xdr:row>37</xdr:row>
      <xdr:rowOff>61959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6660</xdr:colOff>
      <xdr:row>0</xdr:row>
      <xdr:rowOff>48277</xdr:rowOff>
    </xdr:from>
    <xdr:to>
      <xdr:col>15</xdr:col>
      <xdr:colOff>1465</xdr:colOff>
      <xdr:row>0</xdr:row>
      <xdr:rowOff>178716</xdr:rowOff>
    </xdr:to>
    <xdr:grpSp>
      <xdr:nvGrpSpPr>
        <xdr:cNvPr id="4" name="Group 4"/>
        <xdr:cNvGrpSpPr>
          <a:grpSpLocks noChangeAspect="1"/>
        </xdr:cNvGrpSpPr>
      </xdr:nvGrpSpPr>
      <xdr:grpSpPr bwMode="auto">
        <a:xfrm>
          <a:off x="6660" y="48277"/>
          <a:ext cx="8229600" cy="130439"/>
          <a:chOff x="1" y="13"/>
          <a:chExt cx="802" cy="16"/>
        </a:xfrm>
      </xdr:grpSpPr>
      <xdr:pic>
        <xdr:nvPicPr>
          <xdr:cNvPr id="5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" y="13"/>
            <a:ext cx="102" cy="11"/>
          </a:xfrm>
          <a:prstGeom prst="rect">
            <a:avLst/>
          </a:prstGeom>
          <a:noFill/>
        </xdr:spPr>
      </xdr:pic>
      <xdr:sp macro="" textlink="">
        <xdr:nvSpPr>
          <xdr:cNvPr id="6" name="Line 6"/>
          <xdr:cNvSpPr>
            <a:spLocks noChangeAspect="1" noChangeShapeType="1"/>
          </xdr:cNvSpPr>
        </xdr:nvSpPr>
        <xdr:spPr bwMode="auto">
          <a:xfrm>
            <a:off x="1" y="29"/>
            <a:ext cx="80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0.81276</cdr:x>
      <cdr:y>0.32768</cdr:y>
    </cdr:from>
    <cdr:to>
      <cdr:x>0.88124</cdr:x>
      <cdr:y>0.55086</cdr:y>
    </cdr:to>
    <cdr:sp macro="" textlink="">
      <cdr:nvSpPr>
        <cdr:cNvPr id="16421" name="Text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9090" y="1609349"/>
          <a:ext cx="534950" cy="1096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0.90874</cdr:x>
      <cdr:y>0.58994</cdr:y>
    </cdr:from>
    <cdr:to>
      <cdr:x>0.97627</cdr:x>
      <cdr:y>0.83371</cdr:y>
    </cdr:to>
    <cdr:sp macro="" textlink="">
      <cdr:nvSpPr>
        <cdr:cNvPr id="1642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586" y="2897119"/>
          <a:ext cx="536723" cy="119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0.23708</cdr:x>
      <cdr:y>0.60639</cdr:y>
    </cdr:from>
    <cdr:to>
      <cdr:x>0.30642</cdr:x>
      <cdr:y>0.817</cdr:y>
    </cdr:to>
    <cdr:sp macro="" textlink="">
      <cdr:nvSpPr>
        <cdr:cNvPr id="1642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9581" y="2904267"/>
          <a:ext cx="552649" cy="1008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54%</a:t>
          </a:r>
        </a:p>
      </cdr:txBody>
    </cdr:sp>
  </cdr:relSizeAnchor>
  <cdr:relSizeAnchor xmlns:cdr="http://schemas.openxmlformats.org/drawingml/2006/chartDrawing">
    <cdr:from>
      <cdr:x>0.13944</cdr:x>
      <cdr:y>0.36587</cdr:y>
    </cdr:from>
    <cdr:to>
      <cdr:x>0.20959</cdr:x>
      <cdr:y>0.53773</cdr:y>
    </cdr:to>
    <cdr:sp macro="" textlink="">
      <cdr:nvSpPr>
        <cdr:cNvPr id="1642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362" y="1752306"/>
          <a:ext cx="559070" cy="823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33%</a:t>
          </a:r>
        </a:p>
      </cdr:txBody>
    </cdr:sp>
  </cdr:relSizeAnchor>
  <cdr:relSizeAnchor xmlns:cdr="http://schemas.openxmlformats.org/drawingml/2006/chartDrawing">
    <cdr:from>
      <cdr:x>0.71844</cdr:x>
      <cdr:y>0.22504</cdr:y>
    </cdr:from>
    <cdr:to>
      <cdr:x>0.7838</cdr:x>
      <cdr:y>0.29372</cdr:y>
    </cdr:to>
    <cdr:sp macro="" textlink="">
      <cdr:nvSpPr>
        <cdr:cNvPr id="16440" name="Text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0059" y="1105136"/>
          <a:ext cx="519547" cy="3372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0.71791</cdr:x>
      <cdr:y>0.29545</cdr:y>
    </cdr:from>
    <cdr:to>
      <cdr:x>0.78555</cdr:x>
      <cdr:y>0.52341</cdr:y>
    </cdr:to>
    <cdr:sp macro="" textlink="">
      <cdr:nvSpPr>
        <cdr:cNvPr id="16441" name="Text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5904" y="1450929"/>
          <a:ext cx="537556" cy="1119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38%</a:t>
          </a:r>
        </a:p>
      </cdr:txBody>
    </cdr:sp>
  </cdr:relSizeAnchor>
  <cdr:relSizeAnchor xmlns:cdr="http://schemas.openxmlformats.org/drawingml/2006/chartDrawing">
    <cdr:from>
      <cdr:x>0.81257</cdr:x>
      <cdr:y>0.60405</cdr:y>
    </cdr:from>
    <cdr:to>
      <cdr:x>0.88098</cdr:x>
      <cdr:y>0.81938</cdr:y>
    </cdr:to>
    <cdr:sp macro="" textlink="">
      <cdr:nvSpPr>
        <cdr:cNvPr id="16442" name="Text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8255" y="2966391"/>
          <a:ext cx="543697" cy="1057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0.81221</cdr:x>
      <cdr:y>0.26344</cdr:y>
    </cdr:from>
    <cdr:to>
      <cdr:x>0.88055</cdr:x>
      <cdr:y>0.32648</cdr:y>
    </cdr:to>
    <cdr:sp macro="" textlink="">
      <cdr:nvSpPr>
        <cdr:cNvPr id="16443" name="Text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5366" y="1293709"/>
          <a:ext cx="543167" cy="309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0.71697</cdr:x>
      <cdr:y>0.57302</cdr:y>
    </cdr:from>
    <cdr:to>
      <cdr:x>0.78493</cdr:x>
      <cdr:y>0.8528</cdr:y>
    </cdr:to>
    <cdr:sp macro="" textlink="">
      <cdr:nvSpPr>
        <cdr:cNvPr id="16444" name="Text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8380" y="2813991"/>
          <a:ext cx="540174" cy="1373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50%</a:t>
          </a:r>
        </a:p>
      </cdr:txBody>
    </cdr:sp>
  </cdr:relSizeAnchor>
  <cdr:relSizeAnchor xmlns:cdr="http://schemas.openxmlformats.org/drawingml/2006/chartDrawing">
    <cdr:from>
      <cdr:x>0.91018</cdr:x>
      <cdr:y>0.30023</cdr:y>
    </cdr:from>
    <cdr:to>
      <cdr:x>0.97702</cdr:x>
      <cdr:y>0.53773</cdr:y>
    </cdr:to>
    <cdr:sp macro="" textlink="">
      <cdr:nvSpPr>
        <cdr:cNvPr id="16446" name="Text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4060" y="1474374"/>
          <a:ext cx="531210" cy="1166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0.91018</cdr:x>
      <cdr:y>0.23339</cdr:y>
    </cdr:from>
    <cdr:to>
      <cdr:x>0.97887</cdr:x>
      <cdr:y>0.29784</cdr:y>
    </cdr:to>
    <cdr:sp macro="" textlink="">
      <cdr:nvSpPr>
        <cdr:cNvPr id="16447" name="Text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4059" y="1146146"/>
          <a:ext cx="545911" cy="316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0.14117</cdr:x>
      <cdr:y>0.59301</cdr:y>
    </cdr:from>
    <cdr:to>
      <cdr:x>0.21012</cdr:x>
      <cdr:y>0.83171</cdr:y>
    </cdr:to>
    <cdr:sp macro="" textlink="">
      <cdr:nvSpPr>
        <cdr:cNvPr id="16448" name="Text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5166" y="2840162"/>
          <a:ext cx="549541" cy="1143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56%</a:t>
          </a:r>
        </a:p>
      </cdr:txBody>
    </cdr:sp>
  </cdr:relSizeAnchor>
  <cdr:relSizeAnchor xmlns:cdr="http://schemas.openxmlformats.org/drawingml/2006/chartDrawing">
    <cdr:from>
      <cdr:x>0.23558</cdr:x>
      <cdr:y>0.33842</cdr:y>
    </cdr:from>
    <cdr:to>
      <cdr:x>0.3053</cdr:x>
      <cdr:y>0.39945</cdr:y>
    </cdr:to>
    <cdr:sp macro="" textlink="">
      <cdr:nvSpPr>
        <cdr:cNvPr id="16451" name="Text 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351" y="1661923"/>
          <a:ext cx="554182" cy="299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13%</a:t>
          </a:r>
        </a:p>
      </cdr:txBody>
    </cdr:sp>
  </cdr:relSizeAnchor>
  <cdr:relSizeAnchor xmlns:cdr="http://schemas.openxmlformats.org/drawingml/2006/chartDrawing">
    <cdr:from>
      <cdr:x>0.14058</cdr:x>
      <cdr:y>0.305</cdr:y>
    </cdr:from>
    <cdr:to>
      <cdr:x>0.20856</cdr:x>
      <cdr:y>0.36229</cdr:y>
    </cdr:to>
    <cdr:sp macro="" textlink="">
      <cdr:nvSpPr>
        <cdr:cNvPr id="16452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7278" y="1497816"/>
          <a:ext cx="540328" cy="28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0.23798</cdr:x>
      <cdr:y>0.40406</cdr:y>
    </cdr:from>
    <cdr:to>
      <cdr:x>0.30519</cdr:x>
      <cdr:y>0.56279</cdr:y>
    </cdr:to>
    <cdr:sp macro="" textlink="">
      <cdr:nvSpPr>
        <cdr:cNvPr id="16453" name="Text 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6769" y="1935220"/>
          <a:ext cx="535663" cy="760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33%</a:t>
          </a:r>
        </a:p>
      </cdr:txBody>
    </cdr:sp>
  </cdr:relSizeAnchor>
  <cdr:relSizeAnchor xmlns:cdr="http://schemas.openxmlformats.org/drawingml/2006/chartDrawing">
    <cdr:from>
      <cdr:x>0.42864</cdr:x>
      <cdr:y>0.59982</cdr:y>
    </cdr:from>
    <cdr:to>
      <cdr:x>0.49648</cdr:x>
      <cdr:y>0.82455</cdr:y>
    </cdr:to>
    <cdr:sp macro="" textlink="">
      <cdr:nvSpPr>
        <cdr:cNvPr id="16462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6790" y="2945610"/>
          <a:ext cx="539186" cy="1103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0.33454</cdr:x>
      <cdr:y>0.32887</cdr:y>
    </cdr:from>
    <cdr:to>
      <cdr:x>0.39891</cdr:x>
      <cdr:y>0.53295</cdr:y>
    </cdr:to>
    <cdr:sp macro="" textlink="">
      <cdr:nvSpPr>
        <cdr:cNvPr id="16463" name="Text Box 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6313" y="1575110"/>
          <a:ext cx="513030" cy="977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0.4292</cdr:x>
      <cdr:y>0.3599</cdr:y>
    </cdr:from>
    <cdr:to>
      <cdr:x>0.49641</cdr:x>
      <cdr:y>0.55205</cdr:y>
    </cdr:to>
    <cdr:sp macro="" textlink="">
      <cdr:nvSpPr>
        <cdr:cNvPr id="16464" name="Text Box 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0768" y="1723726"/>
          <a:ext cx="535663" cy="920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0.3332</cdr:x>
      <cdr:y>0.58289</cdr:y>
    </cdr:from>
    <cdr:to>
      <cdr:x>0.39951</cdr:x>
      <cdr:y>0.84082</cdr:y>
    </cdr:to>
    <cdr:sp macro="" textlink="">
      <cdr:nvSpPr>
        <cdr:cNvPr id="16468" name="Text Box 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8242" y="2862483"/>
          <a:ext cx="527025" cy="1266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0.52582</cdr:x>
      <cdr:y>0.22504</cdr:y>
    </cdr:from>
    <cdr:to>
      <cdr:x>0.5938</cdr:x>
      <cdr:y>0.29545</cdr:y>
    </cdr:to>
    <cdr:sp macro="" textlink="">
      <cdr:nvSpPr>
        <cdr:cNvPr id="16435" name="Text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132" y="1105137"/>
          <a:ext cx="540327" cy="345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0.52481</cdr:x>
      <cdr:y>0.29665</cdr:y>
    </cdr:from>
    <cdr:to>
      <cdr:x>0.5958</cdr:x>
      <cdr:y>0.51386</cdr:y>
    </cdr:to>
    <cdr:sp macro="" textlink="">
      <cdr:nvSpPr>
        <cdr:cNvPr id="16455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2768" y="1420778"/>
          <a:ext cx="565841" cy="1040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0.61914</cdr:x>
      <cdr:y>0.58835</cdr:y>
    </cdr:from>
    <cdr:to>
      <cdr:x>0.69058</cdr:x>
      <cdr:y>0.83609</cdr:y>
    </cdr:to>
    <cdr:sp macro="" textlink="">
      <cdr:nvSpPr>
        <cdr:cNvPr id="16457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4602" y="2817866"/>
          <a:ext cx="569386" cy="1186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51%</a:t>
          </a:r>
        </a:p>
      </cdr:txBody>
    </cdr:sp>
  </cdr:relSizeAnchor>
  <cdr:relSizeAnchor xmlns:cdr="http://schemas.openxmlformats.org/drawingml/2006/chartDrawing">
    <cdr:from>
      <cdr:x>0.62136</cdr:x>
      <cdr:y>0.33603</cdr:y>
    </cdr:from>
    <cdr:to>
      <cdr:x>0.68761</cdr:x>
      <cdr:y>0.5425</cdr:y>
    </cdr:to>
    <cdr:sp macro="" textlink="">
      <cdr:nvSpPr>
        <cdr:cNvPr id="1645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313" y="1609406"/>
          <a:ext cx="528032" cy="988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37%</a:t>
          </a:r>
        </a:p>
      </cdr:txBody>
    </cdr:sp>
  </cdr:relSizeAnchor>
  <cdr:relSizeAnchor xmlns:cdr="http://schemas.openxmlformats.org/drawingml/2006/chartDrawing">
    <cdr:from>
      <cdr:x>0.62169</cdr:x>
      <cdr:y>0.26562</cdr:y>
    </cdr:from>
    <cdr:to>
      <cdr:x>0.68967</cdr:x>
      <cdr:y>0.33006</cdr:y>
    </cdr:to>
    <cdr:sp macro="" textlink="">
      <cdr:nvSpPr>
        <cdr:cNvPr id="16460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132" y="1304407"/>
          <a:ext cx="540328" cy="316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0.52385</cdr:x>
      <cdr:y>0.57443</cdr:y>
    </cdr:from>
    <cdr:to>
      <cdr:x>0.59288</cdr:x>
      <cdr:y>0.84998</cdr:y>
    </cdr:to>
    <cdr:sp macro="" textlink="">
      <cdr:nvSpPr>
        <cdr:cNvPr id="16449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3486" y="2820920"/>
          <a:ext cx="548645" cy="1353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0.33494</cdr:x>
      <cdr:y>0.25846</cdr:y>
    </cdr:from>
    <cdr:to>
      <cdr:x>0.40031</cdr:x>
      <cdr:y>0.33006</cdr:y>
    </cdr:to>
    <cdr:sp macro="" textlink="">
      <cdr:nvSpPr>
        <cdr:cNvPr id="32" name="Text Box 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2059" y="1269241"/>
          <a:ext cx="519547" cy="351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0.42994</cdr:x>
      <cdr:y>0.29426</cdr:y>
    </cdr:from>
    <cdr:to>
      <cdr:x>0.49618</cdr:x>
      <cdr:y>0.35751</cdr:y>
    </cdr:to>
    <cdr:sp macro="" textlink="">
      <cdr:nvSpPr>
        <cdr:cNvPr id="33" name="Text Box 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7132" y="1445068"/>
          <a:ext cx="526473" cy="310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4"/>
  <sheetViews>
    <sheetView showGridLines="0" tabSelected="1" view="pageBreakPreview" zoomScale="110" zoomScaleNormal="160" zoomScaleSheetLayoutView="110" workbookViewId="0">
      <selection activeCell="R31" sqref="R31"/>
    </sheetView>
  </sheetViews>
  <sheetFormatPr defaultColWidth="11.42578125" defaultRowHeight="12.75"/>
  <cols>
    <col min="1" max="1" width="1.42578125" customWidth="1"/>
    <col min="2" max="2" width="18" customWidth="1"/>
    <col min="3" max="3" width="11" customWidth="1"/>
    <col min="4" max="4" width="7.42578125" bestFit="1" customWidth="1"/>
    <col min="5" max="5" width="8.85546875" bestFit="1" customWidth="1"/>
    <col min="6" max="7" width="7.140625" customWidth="1"/>
    <col min="8" max="8" width="8.85546875" bestFit="1" customWidth="1"/>
    <col min="9" max="9" width="10.5703125" bestFit="1" customWidth="1"/>
    <col min="10" max="10" width="8" customWidth="1"/>
    <col min="11" max="11" width="8.85546875" customWidth="1"/>
    <col min="12" max="13" width="6.28515625" customWidth="1"/>
    <col min="14" max="14" width="6.140625" customWidth="1"/>
    <col min="15" max="15" width="7.7109375" style="16" customWidth="1"/>
    <col min="16" max="16" width="11.85546875" style="68" customWidth="1"/>
    <col min="17" max="20" width="11.42578125" customWidth="1"/>
    <col min="21" max="21" width="3.5703125" customWidth="1"/>
    <col min="25" max="25" width="4" bestFit="1" customWidth="1"/>
  </cols>
  <sheetData>
    <row r="1" spans="1:16" ht="15" customHeight="1"/>
    <row r="2" spans="1:16" s="5" customFormat="1" ht="24" customHeight="1">
      <c r="A2" s="17" t="s">
        <v>6</v>
      </c>
      <c r="O2" s="10"/>
      <c r="P2" s="66"/>
    </row>
    <row r="3" spans="1:16" s="5" customFormat="1" ht="16.7" customHeight="1">
      <c r="B3" s="17"/>
      <c r="O3" s="10"/>
      <c r="P3" s="66"/>
    </row>
    <row r="4" spans="1:16" s="6" customFormat="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67"/>
    </row>
    <row r="5" spans="1:16" s="4" customFormat="1" ht="9" customHeight="1">
      <c r="O5" s="12"/>
      <c r="P5" s="65"/>
    </row>
    <row r="6" spans="1:16" s="8" customFormat="1" ht="9" customHeight="1">
      <c r="O6" s="13"/>
      <c r="P6" s="65"/>
    </row>
    <row r="7" spans="1:16" s="1" customFormat="1" ht="9" customHeight="1">
      <c r="O7" s="14"/>
      <c r="P7" s="68"/>
    </row>
    <row r="8" spans="1:16" s="1" customFormat="1" ht="9" customHeight="1">
      <c r="O8" s="14"/>
      <c r="P8" s="68"/>
    </row>
    <row r="9" spans="1:16" s="1" customFormat="1" ht="9" customHeight="1">
      <c r="B9" s="1" t="s">
        <v>0</v>
      </c>
      <c r="O9" s="14"/>
      <c r="P9" s="68"/>
    </row>
    <row r="10" spans="1:16" s="1" customFormat="1" ht="9" customHeight="1">
      <c r="O10" s="14"/>
      <c r="P10" s="68"/>
    </row>
    <row r="11" spans="1:16" s="1" customFormat="1" ht="9" customHeight="1">
      <c r="B11" s="1" t="s">
        <v>0</v>
      </c>
      <c r="O11" s="14"/>
      <c r="P11" s="68"/>
    </row>
    <row r="12" spans="1:16" s="1" customFormat="1" ht="9" customHeight="1">
      <c r="O12" s="14"/>
      <c r="P12" s="68"/>
    </row>
    <row r="13" spans="1:16" s="1" customFormat="1" ht="9" customHeight="1">
      <c r="O13" s="14"/>
      <c r="P13" s="68"/>
    </row>
    <row r="14" spans="1:16" s="1" customFormat="1" ht="9" customHeight="1">
      <c r="O14" s="14"/>
      <c r="P14" s="68"/>
    </row>
    <row r="15" spans="1:16" s="1" customFormat="1" ht="9" customHeight="1">
      <c r="O15" s="14"/>
      <c r="P15" s="68"/>
    </row>
    <row r="16" spans="1:16" s="1" customFormat="1" ht="9" customHeight="1">
      <c r="O16" s="14"/>
      <c r="P16" s="68"/>
    </row>
    <row r="17" spans="15:16" s="1" customFormat="1" ht="9" customHeight="1">
      <c r="O17" s="14"/>
      <c r="P17" s="68"/>
    </row>
    <row r="18" spans="15:16" s="1" customFormat="1" ht="9" customHeight="1">
      <c r="O18" s="14"/>
      <c r="P18" s="68"/>
    </row>
    <row r="19" spans="15:16" s="1" customFormat="1" ht="9" customHeight="1">
      <c r="O19" s="14"/>
      <c r="P19" s="68"/>
    </row>
    <row r="20" spans="15:16" s="1" customFormat="1" ht="9" customHeight="1">
      <c r="O20" s="14"/>
      <c r="P20" s="68"/>
    </row>
    <row r="21" spans="15:16" s="1" customFormat="1" ht="9" customHeight="1">
      <c r="O21" s="14"/>
      <c r="P21" s="68"/>
    </row>
    <row r="22" spans="15:16" s="1" customFormat="1" ht="9" customHeight="1">
      <c r="O22" s="14"/>
      <c r="P22" s="68"/>
    </row>
    <row r="23" spans="15:16" s="1" customFormat="1" ht="9" customHeight="1">
      <c r="O23" s="14"/>
      <c r="P23" s="68"/>
    </row>
    <row r="24" spans="15:16" s="1" customFormat="1" ht="9" customHeight="1">
      <c r="O24" s="14"/>
      <c r="P24" s="68"/>
    </row>
    <row r="25" spans="15:16" s="1" customFormat="1" ht="9" customHeight="1">
      <c r="O25" s="14"/>
      <c r="P25" s="68"/>
    </row>
    <row r="26" spans="15:16" s="3" customFormat="1" ht="9" customHeight="1">
      <c r="O26" s="15"/>
      <c r="P26" s="65"/>
    </row>
    <row r="27" spans="15:16" s="1" customFormat="1" ht="9" customHeight="1">
      <c r="O27" s="14"/>
      <c r="P27" s="68"/>
    </row>
    <row r="28" spans="15:16" s="1" customFormat="1" ht="9" customHeight="1">
      <c r="O28" s="14"/>
      <c r="P28" s="68"/>
    </row>
    <row r="29" spans="15:16" s="1" customFormat="1" ht="9" customHeight="1">
      <c r="O29" s="14"/>
      <c r="P29" s="68"/>
    </row>
    <row r="30" spans="15:16" s="1" customFormat="1" ht="9" customHeight="1">
      <c r="O30" s="14"/>
      <c r="P30" s="68"/>
    </row>
    <row r="31" spans="15:16" ht="19.5" customHeight="1"/>
    <row r="32" spans="15:16" ht="42" customHeight="1"/>
    <row r="33" spans="1:26" ht="24.75" customHeight="1"/>
    <row r="34" spans="1:26" ht="8.25" customHeight="1"/>
    <row r="35" spans="1:26" ht="8.25" customHeight="1"/>
    <row r="36" spans="1:26" ht="8.25" customHeight="1">
      <c r="P36" s="108"/>
    </row>
    <row r="37" spans="1:26" ht="8.25" customHeight="1">
      <c r="P37" s="83"/>
    </row>
    <row r="38" spans="1:26" ht="30" customHeight="1">
      <c r="P38"/>
    </row>
    <row r="39" spans="1:26" s="60" customFormat="1" ht="18" customHeight="1">
      <c r="A39" s="127"/>
      <c r="B39" s="128" t="s">
        <v>46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83"/>
      <c r="Q39" s="108"/>
      <c r="R39" s="108"/>
    </row>
    <row r="40" spans="1:26" s="60" customFormat="1" ht="18" customHeight="1">
      <c r="B40" s="129" t="s">
        <v>47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65"/>
    </row>
    <row r="41" spans="1:26" s="60" customFormat="1" ht="14.25" customHeight="1">
      <c r="B41" s="61"/>
      <c r="O41" s="84"/>
      <c r="P41" s="65"/>
    </row>
    <row r="42" spans="1:26" s="2" customFormat="1" ht="15" customHeight="1">
      <c r="B42" s="18" t="s">
        <v>1</v>
      </c>
      <c r="O42" s="9"/>
      <c r="P42" s="19"/>
    </row>
    <row r="43" spans="1:26" s="19" customFormat="1" ht="18.75" customHeight="1">
      <c r="B43" s="85" t="s">
        <v>42</v>
      </c>
      <c r="O43" s="20"/>
      <c r="Q43" s="2"/>
      <c r="R43" s="2"/>
      <c r="S43" s="2"/>
      <c r="T43" s="2"/>
      <c r="U43" s="2"/>
      <c r="V43" s="2"/>
      <c r="W43" s="2"/>
      <c r="X43" s="2"/>
      <c r="Y43" s="2"/>
    </row>
    <row r="44" spans="1:26" s="19" customFormat="1">
      <c r="L44" s="22"/>
      <c r="M44" s="22"/>
      <c r="O44" s="20"/>
      <c r="Q44" s="2"/>
      <c r="R44" s="2"/>
      <c r="S44" s="2"/>
      <c r="T44" s="2"/>
      <c r="U44" s="2"/>
      <c r="V44" s="2"/>
      <c r="W44" s="2"/>
      <c r="X44" s="2"/>
      <c r="Y44" s="2"/>
      <c r="Z44" s="23"/>
    </row>
    <row r="45" spans="1:26" s="19" customFormat="1">
      <c r="C45" s="6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6" s="19" customFormat="1">
      <c r="B46" s="20"/>
      <c r="C46" s="6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6" s="19" customFormat="1" ht="12">
      <c r="C47" s="68"/>
      <c r="D47" s="21" t="s">
        <v>2</v>
      </c>
      <c r="E47" s="21"/>
      <c r="F47" s="21"/>
      <c r="G47" s="21"/>
      <c r="I47" s="21" t="s">
        <v>3</v>
      </c>
      <c r="J47" s="21"/>
      <c r="K47" s="21"/>
      <c r="L47" s="95"/>
    </row>
    <row r="48" spans="1:26" s="19" customFormat="1" ht="48">
      <c r="B48" s="20"/>
      <c r="C48" s="69"/>
      <c r="D48" s="23" t="s">
        <v>45</v>
      </c>
      <c r="E48" s="23" t="s">
        <v>43</v>
      </c>
      <c r="F48" s="23" t="s">
        <v>5</v>
      </c>
      <c r="G48" s="23" t="s">
        <v>4</v>
      </c>
      <c r="H48" s="20"/>
      <c r="I48" s="23" t="s">
        <v>45</v>
      </c>
      <c r="J48" s="23" t="s">
        <v>44</v>
      </c>
      <c r="K48" s="23" t="s">
        <v>5</v>
      </c>
    </row>
    <row r="49" spans="2:16" s="19" customFormat="1" ht="12">
      <c r="B49" s="20"/>
      <c r="C49" s="69"/>
      <c r="D49" s="22"/>
      <c r="E49" s="24"/>
      <c r="F49" s="22"/>
      <c r="G49" s="22"/>
      <c r="I49" s="22"/>
      <c r="J49" s="22"/>
      <c r="K49" s="22"/>
    </row>
    <row r="50" spans="2:16" s="19" customFormat="1" ht="22.5" hidden="1">
      <c r="B50" s="20"/>
      <c r="C50" s="70" t="s">
        <v>8</v>
      </c>
      <c r="D50" s="26">
        <v>198499</v>
      </c>
      <c r="E50" s="26">
        <f>22369+53032</f>
        <v>75401</v>
      </c>
      <c r="F50" s="26">
        <v>47842</v>
      </c>
      <c r="G50" s="26">
        <f t="shared" ref="G50:G55" si="0">SUM(D50:F50)</f>
        <v>321742</v>
      </c>
      <c r="H50" s="25"/>
      <c r="I50" s="27">
        <f t="shared" ref="I50:I57" si="1">D50/G50</f>
        <v>0.61695084881675377</v>
      </c>
      <c r="J50" s="27">
        <f t="shared" ref="J50:J62" si="2">E50/G50</f>
        <v>0.23435236928967931</v>
      </c>
      <c r="K50" s="27">
        <f t="shared" ref="K50:K74" si="3">F50/G50</f>
        <v>0.14869678189356689</v>
      </c>
      <c r="L50" s="25"/>
      <c r="P50" s="39"/>
    </row>
    <row r="51" spans="2:16" s="19" customFormat="1" ht="22.5" hidden="1">
      <c r="C51" s="71" t="s">
        <v>7</v>
      </c>
      <c r="D51" s="57">
        <v>185879</v>
      </c>
      <c r="E51" s="57">
        <f>22406+49906</f>
        <v>72312</v>
      </c>
      <c r="F51" s="57">
        <v>42166</v>
      </c>
      <c r="G51" s="57">
        <f t="shared" si="0"/>
        <v>300357</v>
      </c>
      <c r="H51" s="58"/>
      <c r="I51" s="59">
        <f t="shared" si="1"/>
        <v>0.61886022300129517</v>
      </c>
      <c r="J51" s="59">
        <f t="shared" si="2"/>
        <v>0.24075350333103607</v>
      </c>
      <c r="K51" s="59">
        <f t="shared" si="3"/>
        <v>0.14038627366766881</v>
      </c>
      <c r="L51" s="25"/>
      <c r="P51" s="39"/>
    </row>
    <row r="52" spans="2:16" s="19" customFormat="1" ht="22.5" hidden="1">
      <c r="B52" s="20"/>
      <c r="C52" s="70" t="s">
        <v>9</v>
      </c>
      <c r="D52" s="26">
        <v>211022</v>
      </c>
      <c r="E52" s="26">
        <v>75605</v>
      </c>
      <c r="F52" s="26">
        <v>45696</v>
      </c>
      <c r="G52" s="26">
        <f t="shared" si="0"/>
        <v>332323</v>
      </c>
      <c r="H52" s="25"/>
      <c r="I52" s="27">
        <f t="shared" si="1"/>
        <v>0.63499065668039834</v>
      </c>
      <c r="J52" s="27">
        <f t="shared" si="2"/>
        <v>0.22750456634057828</v>
      </c>
      <c r="K52" s="27">
        <f t="shared" si="3"/>
        <v>0.13750477697902341</v>
      </c>
    </row>
    <row r="53" spans="2:16" s="39" customFormat="1" ht="22.5" hidden="1">
      <c r="B53" s="40"/>
      <c r="C53" s="71" t="s">
        <v>10</v>
      </c>
      <c r="D53" s="57">
        <v>197764</v>
      </c>
      <c r="E53" s="57">
        <f>24983+52122</f>
        <v>77105</v>
      </c>
      <c r="F53" s="57">
        <v>45048</v>
      </c>
      <c r="G53" s="57">
        <f t="shared" si="0"/>
        <v>319917</v>
      </c>
      <c r="H53" s="58"/>
      <c r="I53" s="59">
        <f t="shared" si="1"/>
        <v>0.61817283858000671</v>
      </c>
      <c r="J53" s="59">
        <f t="shared" si="2"/>
        <v>0.24101563843121809</v>
      </c>
      <c r="K53" s="59">
        <f t="shared" si="3"/>
        <v>0.14081152298877522</v>
      </c>
      <c r="L53" s="19"/>
      <c r="P53" s="19"/>
    </row>
    <row r="54" spans="2:16" s="39" customFormat="1" ht="22.5" hidden="1">
      <c r="B54" s="40"/>
      <c r="C54" s="70" t="s">
        <v>11</v>
      </c>
      <c r="D54" s="26">
        <v>203907</v>
      </c>
      <c r="E54" s="26">
        <f>23878+67990</f>
        <v>91868</v>
      </c>
      <c r="F54" s="26">
        <v>43770</v>
      </c>
      <c r="G54" s="26">
        <f t="shared" si="0"/>
        <v>339545</v>
      </c>
      <c r="H54" s="25"/>
      <c r="I54" s="27">
        <f t="shared" si="1"/>
        <v>0.60053012119159466</v>
      </c>
      <c r="J54" s="27">
        <f t="shared" si="2"/>
        <v>0.27056207571897689</v>
      </c>
      <c r="K54" s="27">
        <f t="shared" si="3"/>
        <v>0.12890780308942851</v>
      </c>
      <c r="L54" s="19"/>
      <c r="P54" s="19"/>
    </row>
    <row r="55" spans="2:16" s="19" customFormat="1" ht="22.5" hidden="1">
      <c r="B55" s="40"/>
      <c r="C55" s="71" t="s">
        <v>12</v>
      </c>
      <c r="D55" s="57">
        <v>182731</v>
      </c>
      <c r="E55" s="57">
        <f>15721+72968</f>
        <v>88689</v>
      </c>
      <c r="F55" s="57">
        <v>44833</v>
      </c>
      <c r="G55" s="57">
        <f t="shared" si="0"/>
        <v>316253</v>
      </c>
      <c r="H55" s="58"/>
      <c r="I55" s="59">
        <f t="shared" si="1"/>
        <v>0.57780005248962063</v>
      </c>
      <c r="J55" s="59">
        <f t="shared" si="2"/>
        <v>0.28043686542103946</v>
      </c>
      <c r="K55" s="59">
        <f t="shared" si="3"/>
        <v>0.14176308208933985</v>
      </c>
      <c r="L55" s="30"/>
    </row>
    <row r="56" spans="2:16" s="19" customFormat="1" ht="22.5" hidden="1">
      <c r="B56" s="40"/>
      <c r="C56" s="72" t="s">
        <v>13</v>
      </c>
      <c r="D56" s="34">
        <v>199010</v>
      </c>
      <c r="E56" s="31">
        <f t="shared" ref="E56:E77" si="4">G56-F56-D56</f>
        <v>88564</v>
      </c>
      <c r="F56" s="31">
        <v>42747</v>
      </c>
      <c r="G56" s="31">
        <v>330321</v>
      </c>
      <c r="H56" s="32"/>
      <c r="I56" s="33">
        <f t="shared" si="1"/>
        <v>0.60247456262241883</v>
      </c>
      <c r="J56" s="33">
        <f t="shared" si="2"/>
        <v>0.26811495484695191</v>
      </c>
      <c r="K56" s="33">
        <f t="shared" si="3"/>
        <v>0.12941048253062928</v>
      </c>
      <c r="L56" s="30"/>
    </row>
    <row r="57" spans="2:16" s="19" customFormat="1" ht="22.5" hidden="1">
      <c r="B57" s="40"/>
      <c r="C57" s="72" t="s">
        <v>14</v>
      </c>
      <c r="D57" s="31">
        <v>182078</v>
      </c>
      <c r="E57" s="31">
        <f t="shared" si="4"/>
        <v>87494</v>
      </c>
      <c r="F57" s="31">
        <v>37564</v>
      </c>
      <c r="G57" s="31">
        <v>307136</v>
      </c>
      <c r="H57" s="32"/>
      <c r="I57" s="33">
        <f t="shared" si="1"/>
        <v>0.59282532819337364</v>
      </c>
      <c r="J57" s="33">
        <f t="shared" si="2"/>
        <v>0.28487054594707228</v>
      </c>
      <c r="K57" s="33">
        <f t="shared" si="3"/>
        <v>0.12230412585955408</v>
      </c>
      <c r="L57" s="30"/>
    </row>
    <row r="58" spans="2:16" s="19" customFormat="1" ht="22.5" hidden="1">
      <c r="B58" s="40"/>
      <c r="C58" s="73" t="s">
        <v>15</v>
      </c>
      <c r="D58" s="35">
        <v>194097</v>
      </c>
      <c r="E58" s="36">
        <f t="shared" si="4"/>
        <v>85780</v>
      </c>
      <c r="F58" s="36">
        <v>40868</v>
      </c>
      <c r="G58" s="36">
        <v>320745</v>
      </c>
      <c r="H58" s="37"/>
      <c r="I58" s="38">
        <f>ROUNDDOWN(D58/G58,2)</f>
        <v>0.6</v>
      </c>
      <c r="J58" s="38">
        <f t="shared" si="2"/>
        <v>0.26743986656066343</v>
      </c>
      <c r="K58" s="38">
        <f t="shared" si="3"/>
        <v>0.12741585995105145</v>
      </c>
      <c r="L58" s="30"/>
    </row>
    <row r="59" spans="2:16" s="19" customFormat="1" ht="22.5" hidden="1">
      <c r="B59" s="28"/>
      <c r="C59" s="73" t="s">
        <v>16</v>
      </c>
      <c r="D59" s="36">
        <v>179470</v>
      </c>
      <c r="E59" s="36">
        <f t="shared" si="4"/>
        <v>77562</v>
      </c>
      <c r="F59" s="36">
        <v>39159</v>
      </c>
      <c r="G59" s="36">
        <v>296191</v>
      </c>
      <c r="H59" s="37"/>
      <c r="I59" s="38">
        <f>D59/G59</f>
        <v>0.60592658115877929</v>
      </c>
      <c r="J59" s="38">
        <f t="shared" si="2"/>
        <v>0.26186481020692731</v>
      </c>
      <c r="K59" s="38">
        <f t="shared" si="3"/>
        <v>0.1322086086342934</v>
      </c>
      <c r="L59" s="30"/>
    </row>
    <row r="60" spans="2:16" s="19" customFormat="1" ht="22.5" hidden="1">
      <c r="B60" s="28"/>
      <c r="C60" s="74" t="s">
        <v>17</v>
      </c>
      <c r="D60" s="42">
        <v>188957</v>
      </c>
      <c r="E60" s="42">
        <f t="shared" si="4"/>
        <v>82298</v>
      </c>
      <c r="F60" s="42">
        <v>40812</v>
      </c>
      <c r="G60" s="42">
        <v>312067</v>
      </c>
      <c r="H60" s="43"/>
      <c r="I60" s="44">
        <f>D60/G60</f>
        <v>0.60550138271589116</v>
      </c>
      <c r="J60" s="44">
        <f t="shared" si="2"/>
        <v>0.26371900905895207</v>
      </c>
      <c r="K60" s="44">
        <f t="shared" si="3"/>
        <v>0.13077960822515677</v>
      </c>
      <c r="L60" s="39"/>
    </row>
    <row r="61" spans="2:16" s="19" customFormat="1" ht="22.5" hidden="1">
      <c r="B61" s="28"/>
      <c r="C61" s="74" t="s">
        <v>18</v>
      </c>
      <c r="D61" s="42">
        <v>167432</v>
      </c>
      <c r="E61" s="42">
        <f t="shared" si="4"/>
        <v>81576</v>
      </c>
      <c r="F61" s="42">
        <v>38253</v>
      </c>
      <c r="G61" s="42">
        <v>287261</v>
      </c>
      <c r="H61" s="43"/>
      <c r="I61" s="44">
        <v>0.59</v>
      </c>
      <c r="J61" s="44">
        <f t="shared" si="2"/>
        <v>0.28397868140819671</v>
      </c>
      <c r="K61" s="44">
        <f t="shared" si="3"/>
        <v>0.13316461336554561</v>
      </c>
      <c r="L61" s="41"/>
    </row>
    <row r="62" spans="2:16" s="19" customFormat="1" ht="22.5" hidden="1">
      <c r="B62" s="28"/>
      <c r="C62" s="75" t="s">
        <v>19</v>
      </c>
      <c r="D62" s="45">
        <v>180734</v>
      </c>
      <c r="E62" s="45">
        <f t="shared" si="4"/>
        <v>78245</v>
      </c>
      <c r="F62" s="45">
        <v>41470</v>
      </c>
      <c r="G62" s="45">
        <v>300449</v>
      </c>
      <c r="H62" s="46"/>
      <c r="I62" s="47">
        <f t="shared" ref="I62:I69" si="5">D62/G62</f>
        <v>0.60154635229273523</v>
      </c>
      <c r="J62" s="47">
        <f t="shared" si="2"/>
        <v>0.26042689441469269</v>
      </c>
      <c r="K62" s="47">
        <f t="shared" si="3"/>
        <v>0.13802675329257211</v>
      </c>
    </row>
    <row r="63" spans="2:16" s="19" customFormat="1" ht="22.5" hidden="1">
      <c r="B63" s="28"/>
      <c r="C63" s="75" t="s">
        <v>20</v>
      </c>
      <c r="D63" s="45">
        <v>164381</v>
      </c>
      <c r="E63" s="45">
        <f t="shared" si="4"/>
        <v>76848</v>
      </c>
      <c r="F63" s="45">
        <v>38174</v>
      </c>
      <c r="G63" s="45">
        <v>279403</v>
      </c>
      <c r="H63" s="46"/>
      <c r="I63" s="47">
        <f t="shared" si="5"/>
        <v>0.58832940233283104</v>
      </c>
      <c r="J63" s="47">
        <v>0.27</v>
      </c>
      <c r="K63" s="47">
        <f t="shared" si="3"/>
        <v>0.13662702261607784</v>
      </c>
      <c r="L63" s="29"/>
    </row>
    <row r="64" spans="2:16" s="19" customFormat="1" ht="22.5" hidden="1">
      <c r="B64" s="28"/>
      <c r="C64" s="76" t="s">
        <v>21</v>
      </c>
      <c r="D64" s="34">
        <v>192956</v>
      </c>
      <c r="E64" s="34">
        <f t="shared" si="4"/>
        <v>73917</v>
      </c>
      <c r="F64" s="34">
        <v>43573</v>
      </c>
      <c r="G64" s="34">
        <v>310446</v>
      </c>
      <c r="H64" s="49"/>
      <c r="I64" s="48">
        <f t="shared" si="5"/>
        <v>0.62154448760815084</v>
      </c>
      <c r="J64" s="48">
        <f t="shared" ref="J64:J84" si="6">E64/G64</f>
        <v>0.23809937960224967</v>
      </c>
      <c r="K64" s="48">
        <f t="shared" si="3"/>
        <v>0.14035613278959949</v>
      </c>
      <c r="L64" s="60">
        <f>62+24+14</f>
        <v>100</v>
      </c>
    </row>
    <row r="65" spans="2:13" s="19" customFormat="1" ht="22.5" hidden="1">
      <c r="B65" s="28"/>
      <c r="C65" s="76" t="s">
        <v>22</v>
      </c>
      <c r="D65" s="34">
        <v>171342</v>
      </c>
      <c r="E65" s="34">
        <f t="shared" si="4"/>
        <v>75779</v>
      </c>
      <c r="F65" s="34">
        <v>42383</v>
      </c>
      <c r="G65" s="34">
        <v>289504</v>
      </c>
      <c r="H65" s="49"/>
      <c r="I65" s="48">
        <f t="shared" si="5"/>
        <v>0.59184674477727428</v>
      </c>
      <c r="J65" s="48">
        <f t="shared" si="6"/>
        <v>0.26175458715596328</v>
      </c>
      <c r="K65" s="48">
        <f t="shared" si="3"/>
        <v>0.14639866806676247</v>
      </c>
      <c r="L65" s="60">
        <f>59+26+15</f>
        <v>100</v>
      </c>
    </row>
    <row r="66" spans="2:13" s="19" customFormat="1" ht="22.5" hidden="1" customHeight="1">
      <c r="C66" s="86" t="s">
        <v>23</v>
      </c>
      <c r="D66" s="35">
        <v>195210</v>
      </c>
      <c r="E66" s="35">
        <f t="shared" si="4"/>
        <v>81669</v>
      </c>
      <c r="F66" s="35">
        <v>42696</v>
      </c>
      <c r="G66" s="35">
        <v>319575</v>
      </c>
      <c r="H66" s="50"/>
      <c r="I66" s="38">
        <f t="shared" si="5"/>
        <v>0.61084252522881954</v>
      </c>
      <c r="J66" s="38">
        <f t="shared" si="6"/>
        <v>0.25555503402957053</v>
      </c>
      <c r="K66" s="38">
        <f t="shared" si="3"/>
        <v>0.13360244074160996</v>
      </c>
      <c r="L66" s="61">
        <f>62+24+14</f>
        <v>100</v>
      </c>
    </row>
    <row r="67" spans="2:13" s="19" customFormat="1" ht="22.5" hidden="1">
      <c r="B67" s="87"/>
      <c r="C67" s="86" t="s">
        <v>24</v>
      </c>
      <c r="D67" s="35">
        <v>176356</v>
      </c>
      <c r="E67" s="35">
        <f t="shared" si="4"/>
        <v>85078</v>
      </c>
      <c r="F67" s="35">
        <v>43924</v>
      </c>
      <c r="G67" s="35">
        <v>305358</v>
      </c>
      <c r="H67" s="50"/>
      <c r="I67" s="38">
        <f t="shared" si="5"/>
        <v>0.57753849579837435</v>
      </c>
      <c r="J67" s="51">
        <f t="shared" si="6"/>
        <v>0.27861722961245489</v>
      </c>
      <c r="K67" s="38">
        <f t="shared" si="3"/>
        <v>0.14384427458917073</v>
      </c>
      <c r="L67" s="61">
        <f>59+26+15</f>
        <v>100</v>
      </c>
    </row>
    <row r="68" spans="2:13" s="19" customFormat="1" ht="18.75" hidden="1" customHeight="1">
      <c r="B68" s="87"/>
      <c r="C68" s="99" t="s">
        <v>27</v>
      </c>
      <c r="D68" s="55">
        <v>213132</v>
      </c>
      <c r="E68" s="55">
        <f t="shared" si="4"/>
        <v>69903</v>
      </c>
      <c r="F68" s="55">
        <v>34630</v>
      </c>
      <c r="G68" s="55">
        <v>317665</v>
      </c>
      <c r="H68" s="56"/>
      <c r="I68" s="53">
        <f t="shared" si="5"/>
        <v>0.67093321580910703</v>
      </c>
      <c r="J68" s="52">
        <f t="shared" si="6"/>
        <v>0.22005257110478019</v>
      </c>
      <c r="K68" s="52">
        <f t="shared" si="3"/>
        <v>0.10901421308611273</v>
      </c>
      <c r="L68" s="61">
        <f>67+22+11</f>
        <v>100</v>
      </c>
    </row>
    <row r="69" spans="2:13" s="19" customFormat="1" ht="18.75" hidden="1" customHeight="1">
      <c r="B69" s="87"/>
      <c r="C69" s="99" t="s">
        <v>28</v>
      </c>
      <c r="D69" s="55">
        <v>181206</v>
      </c>
      <c r="E69" s="55">
        <f t="shared" si="4"/>
        <v>78474</v>
      </c>
      <c r="F69" s="55">
        <v>35192</v>
      </c>
      <c r="G69" s="55">
        <v>294872</v>
      </c>
      <c r="H69" s="56"/>
      <c r="I69" s="53">
        <f t="shared" si="5"/>
        <v>0.61452426815703087</v>
      </c>
      <c r="J69" s="53">
        <f t="shared" si="6"/>
        <v>0.2661290322580645</v>
      </c>
      <c r="K69" s="52">
        <f t="shared" si="3"/>
        <v>0.11934669958490464</v>
      </c>
      <c r="L69" s="61">
        <f>61+27+12</f>
        <v>100</v>
      </c>
    </row>
    <row r="70" spans="2:13" s="19" customFormat="1" ht="18.75" hidden="1" customHeight="1">
      <c r="B70" s="87"/>
      <c r="C70" s="100" t="s">
        <v>29</v>
      </c>
      <c r="D70" s="77">
        <v>217625</v>
      </c>
      <c r="E70" s="77">
        <f t="shared" si="4"/>
        <v>93784</v>
      </c>
      <c r="F70" s="77">
        <v>36691</v>
      </c>
      <c r="G70" s="77">
        <v>348100</v>
      </c>
      <c r="H70" s="78"/>
      <c r="I70" s="54">
        <v>0.62</v>
      </c>
      <c r="J70" s="54">
        <f t="shared" si="6"/>
        <v>0.26941683424303359</v>
      </c>
      <c r="K70" s="54">
        <f t="shared" si="3"/>
        <v>0.10540361964952599</v>
      </c>
      <c r="L70" s="61">
        <f>62+27+11</f>
        <v>100</v>
      </c>
    </row>
    <row r="71" spans="2:13" s="19" customFormat="1" ht="18.75" hidden="1" customHeight="1">
      <c r="B71" s="87"/>
      <c r="C71" s="100" t="s">
        <v>30</v>
      </c>
      <c r="D71" s="79">
        <v>185692</v>
      </c>
      <c r="E71" s="77">
        <f t="shared" si="4"/>
        <v>93820</v>
      </c>
      <c r="F71" s="79">
        <v>36143</v>
      </c>
      <c r="G71" s="79">
        <v>315655</v>
      </c>
      <c r="H71" s="78"/>
      <c r="I71" s="54">
        <f t="shared" ref="I71:I84" si="7">D71/G71</f>
        <v>0.58827517384486228</v>
      </c>
      <c r="J71" s="54">
        <f t="shared" si="6"/>
        <v>0.29722323422724178</v>
      </c>
      <c r="K71" s="54">
        <f t="shared" si="3"/>
        <v>0.11450159192789597</v>
      </c>
      <c r="L71" s="61">
        <f>59+30+11</f>
        <v>100</v>
      </c>
    </row>
    <row r="72" spans="2:13" s="19" customFormat="1" ht="18.75" hidden="1" customHeight="1">
      <c r="B72" s="87"/>
      <c r="C72" s="101" t="s">
        <v>34</v>
      </c>
      <c r="D72" s="88">
        <v>225132</v>
      </c>
      <c r="E72" s="89">
        <f t="shared" si="4"/>
        <v>105238</v>
      </c>
      <c r="F72" s="88">
        <v>40359</v>
      </c>
      <c r="G72" s="88">
        <v>370729</v>
      </c>
      <c r="H72" s="62"/>
      <c r="I72" s="63">
        <f t="shared" si="7"/>
        <v>0.60726838202568456</v>
      </c>
      <c r="J72" s="63">
        <f t="shared" si="6"/>
        <v>0.2838677308761926</v>
      </c>
      <c r="K72" s="63">
        <f t="shared" si="3"/>
        <v>0.10886388709812289</v>
      </c>
      <c r="L72" s="61">
        <f>62+27+11</f>
        <v>100</v>
      </c>
    </row>
    <row r="73" spans="2:13" s="19" customFormat="1" ht="18.75" hidden="1" customHeight="1">
      <c r="B73" s="87"/>
      <c r="C73" s="101" t="s">
        <v>33</v>
      </c>
      <c r="D73" s="88">
        <v>190136</v>
      </c>
      <c r="E73" s="89">
        <f t="shared" si="4"/>
        <v>110352</v>
      </c>
      <c r="F73" s="88">
        <v>39251</v>
      </c>
      <c r="G73" s="88">
        <v>339739</v>
      </c>
      <c r="H73" s="62"/>
      <c r="I73" s="63">
        <f t="shared" si="7"/>
        <v>0.55965314550287137</v>
      </c>
      <c r="J73" s="64">
        <f t="shared" si="6"/>
        <v>0.3248140484312958</v>
      </c>
      <c r="K73" s="63">
        <f t="shared" si="3"/>
        <v>0.11553280606583288</v>
      </c>
      <c r="L73" s="61">
        <f>59+30+11</f>
        <v>100</v>
      </c>
    </row>
    <row r="74" spans="2:13" s="19" customFormat="1" ht="18.75" hidden="1" customHeight="1">
      <c r="B74" s="87"/>
      <c r="C74" s="102" t="s">
        <v>32</v>
      </c>
      <c r="D74" s="90">
        <v>222671</v>
      </c>
      <c r="E74" s="91">
        <f t="shared" si="4"/>
        <v>119110</v>
      </c>
      <c r="F74" s="90">
        <v>42028</v>
      </c>
      <c r="G74" s="90">
        <v>383809</v>
      </c>
      <c r="H74" s="80"/>
      <c r="I74" s="81">
        <f t="shared" si="7"/>
        <v>0.58016096548022589</v>
      </c>
      <c r="J74" s="81">
        <f t="shared" si="6"/>
        <v>0.31033665182421466</v>
      </c>
      <c r="K74" s="81">
        <f t="shared" si="3"/>
        <v>0.10950238269555951</v>
      </c>
      <c r="L74" s="103">
        <f>58+31+11</f>
        <v>100</v>
      </c>
      <c r="M74" s="30"/>
    </row>
    <row r="75" spans="2:13" s="19" customFormat="1" ht="18.75" hidden="1" customHeight="1">
      <c r="B75" s="87"/>
      <c r="C75" s="102" t="s">
        <v>31</v>
      </c>
      <c r="D75" s="90">
        <v>196741</v>
      </c>
      <c r="E75" s="91">
        <f t="shared" si="4"/>
        <v>124200</v>
      </c>
      <c r="F75" s="90">
        <v>41565</v>
      </c>
      <c r="G75" s="90">
        <v>362506</v>
      </c>
      <c r="H75" s="80"/>
      <c r="I75" s="81">
        <f t="shared" si="7"/>
        <v>0.54272481007210915</v>
      </c>
      <c r="J75" s="82">
        <f t="shared" si="6"/>
        <v>0.34261501878589595</v>
      </c>
      <c r="K75" s="81">
        <v>0.12</v>
      </c>
      <c r="L75" s="103">
        <f>54+34+12</f>
        <v>100</v>
      </c>
      <c r="M75" s="30"/>
    </row>
    <row r="76" spans="2:13" s="19" customFormat="1" ht="18.75" customHeight="1">
      <c r="B76" s="87"/>
      <c r="C76" s="122" t="s">
        <v>38</v>
      </c>
      <c r="D76" s="92">
        <v>222144</v>
      </c>
      <c r="E76" s="93">
        <f t="shared" si="4"/>
        <v>132898</v>
      </c>
      <c r="F76" s="92">
        <v>45190</v>
      </c>
      <c r="G76" s="92">
        <v>400232</v>
      </c>
      <c r="H76" s="109"/>
      <c r="I76" s="110">
        <f t="shared" si="7"/>
        <v>0.55503807791480941</v>
      </c>
      <c r="J76" s="110">
        <f t="shared" si="6"/>
        <v>0.3320524096024306</v>
      </c>
      <c r="K76" s="110">
        <f t="shared" ref="K76:K81" si="8">F76/G76</f>
        <v>0.11290951248276</v>
      </c>
      <c r="L76" s="111">
        <f>56+33+11</f>
        <v>100</v>
      </c>
      <c r="M76" s="30"/>
    </row>
    <row r="77" spans="2:13" s="19" customFormat="1" ht="18.75" customHeight="1">
      <c r="B77" s="87"/>
      <c r="C77" s="122" t="s">
        <v>39</v>
      </c>
      <c r="D77" s="92">
        <v>203303</v>
      </c>
      <c r="E77" s="93">
        <f t="shared" si="4"/>
        <v>123085</v>
      </c>
      <c r="F77" s="92">
        <v>47260</v>
      </c>
      <c r="G77" s="92">
        <v>373648</v>
      </c>
      <c r="H77" s="112"/>
      <c r="I77" s="113">
        <f t="shared" si="7"/>
        <v>0.54410300603776818</v>
      </c>
      <c r="J77" s="113">
        <f t="shared" si="6"/>
        <v>0.32941431507729202</v>
      </c>
      <c r="K77" s="113">
        <f t="shared" si="8"/>
        <v>0.12648267888493983</v>
      </c>
      <c r="L77" s="114">
        <f>54+33+13</f>
        <v>100</v>
      </c>
      <c r="M77" s="30"/>
    </row>
    <row r="78" spans="2:13" s="19" customFormat="1" ht="18.75" customHeight="1">
      <c r="B78" s="87"/>
      <c r="C78" s="123" t="s">
        <v>40</v>
      </c>
      <c r="D78" s="94">
        <v>225968</v>
      </c>
      <c r="E78" s="96">
        <f>G78-D78-F78</f>
        <v>155272</v>
      </c>
      <c r="F78" s="94">
        <v>53948</v>
      </c>
      <c r="G78" s="94">
        <f>475134-268-20348-19330</f>
        <v>435188</v>
      </c>
      <c r="H78" s="115"/>
      <c r="I78" s="116">
        <f>D78/G78</f>
        <v>0.51924225851815764</v>
      </c>
      <c r="J78" s="116">
        <f>E78/G78</f>
        <v>0.35679292627554071</v>
      </c>
      <c r="K78" s="116">
        <f>F78/G78</f>
        <v>0.12396481520630165</v>
      </c>
      <c r="L78" s="117">
        <f>52+36+12</f>
        <v>100</v>
      </c>
      <c r="M78" s="30"/>
    </row>
    <row r="79" spans="2:13" s="19" customFormat="1" ht="18.75" customHeight="1">
      <c r="B79" s="87"/>
      <c r="C79" s="124" t="s">
        <v>25</v>
      </c>
      <c r="D79" s="94">
        <v>210706</v>
      </c>
      <c r="E79" s="96">
        <f t="shared" ref="E79:E84" si="9">G79-D79-F79</f>
        <v>147660.63999999996</v>
      </c>
      <c r="F79" s="94">
        <v>49533.43</v>
      </c>
      <c r="G79" s="94">
        <f>441460.41-16720.39-16839.95</f>
        <v>407900.06999999995</v>
      </c>
      <c r="H79" s="115"/>
      <c r="I79" s="116">
        <f>D79/G79</f>
        <v>0.51656279441187647</v>
      </c>
      <c r="J79" s="116">
        <f>E79/G79</f>
        <v>0.36200199720485454</v>
      </c>
      <c r="K79" s="116">
        <f>F79/G79</f>
        <v>0.12143520838326899</v>
      </c>
      <c r="L79" s="117">
        <f>52+36+12</f>
        <v>100</v>
      </c>
      <c r="M79" s="30"/>
    </row>
    <row r="80" spans="2:13" s="19" customFormat="1" ht="18.75" customHeight="1">
      <c r="B80" s="87"/>
      <c r="C80" s="125" t="s">
        <v>41</v>
      </c>
      <c r="D80" s="97">
        <v>238831</v>
      </c>
      <c r="E80" s="98">
        <f t="shared" si="9"/>
        <v>166827.39999999994</v>
      </c>
      <c r="F80" s="97">
        <v>53818.6</v>
      </c>
      <c r="G80" s="97">
        <f>493177.1-22149.7-11550.4</f>
        <v>459476.99999999994</v>
      </c>
      <c r="H80" s="118"/>
      <c r="I80" s="119">
        <f>D80/G80</f>
        <v>0.51978880335686017</v>
      </c>
      <c r="J80" s="119">
        <f>E80/G80</f>
        <v>0.3630810682580411</v>
      </c>
      <c r="K80" s="119">
        <f>F80/G80</f>
        <v>0.11713012838509872</v>
      </c>
      <c r="L80" s="117">
        <f>52+36+12</f>
        <v>100</v>
      </c>
      <c r="M80" s="30"/>
    </row>
    <row r="81" spans="2:16" s="19" customFormat="1" ht="18.75" customHeight="1">
      <c r="B81" s="87"/>
      <c r="C81" s="126" t="s">
        <v>26</v>
      </c>
      <c r="D81" s="97">
        <v>218266.1</v>
      </c>
      <c r="E81" s="98">
        <f t="shared" si="9"/>
        <v>160199.70000000001</v>
      </c>
      <c r="F81" s="97">
        <v>50835.7</v>
      </c>
      <c r="G81" s="97">
        <f>453962.2-57-16273.8-8329.9</f>
        <v>429301.5</v>
      </c>
      <c r="H81" s="118"/>
      <c r="I81" s="119">
        <f t="shared" ref="I81" si="10">D81/G81</f>
        <v>0.50842147069134402</v>
      </c>
      <c r="J81" s="119">
        <f t="shared" ref="J81" si="11">E81/G81</f>
        <v>0.37316361578051793</v>
      </c>
      <c r="K81" s="119">
        <f t="shared" si="8"/>
        <v>0.11841491352813814</v>
      </c>
      <c r="L81" s="117">
        <f>51+37+12</f>
        <v>100</v>
      </c>
      <c r="M81" s="30"/>
    </row>
    <row r="82" spans="2:16" s="19" customFormat="1" ht="18.75" customHeight="1">
      <c r="B82" s="87"/>
      <c r="C82" s="106" t="s">
        <v>37</v>
      </c>
      <c r="D82" s="104">
        <v>231916.79999999999</v>
      </c>
      <c r="E82" s="105">
        <f t="shared" si="9"/>
        <v>175652.3</v>
      </c>
      <c r="F82" s="104">
        <v>53107</v>
      </c>
      <c r="G82" s="104">
        <f>497571.3-15939.9-19529.3-1426</f>
        <v>460676.1</v>
      </c>
      <c r="H82" s="120"/>
      <c r="I82" s="121">
        <f t="shared" si="7"/>
        <v>0.50342702823089802</v>
      </c>
      <c r="J82" s="121">
        <f t="shared" si="6"/>
        <v>0.38129240913518198</v>
      </c>
      <c r="K82" s="121">
        <f t="shared" ref="K82" si="12">F82/G82</f>
        <v>0.11528056263392002</v>
      </c>
      <c r="L82" s="117">
        <f>50+38+12</f>
        <v>100</v>
      </c>
      <c r="M82" s="30"/>
    </row>
    <row r="83" spans="2:16" s="19" customFormat="1" ht="18.75" customHeight="1">
      <c r="B83" s="87"/>
      <c r="C83" s="107" t="s">
        <v>35</v>
      </c>
      <c r="D83" s="104">
        <v>211957</v>
      </c>
      <c r="E83" s="105">
        <f>G83-D83-F83</f>
        <v>170476.59999999998</v>
      </c>
      <c r="F83" s="104">
        <v>49016</v>
      </c>
      <c r="G83" s="104">
        <f>459288-16526.4-11312</f>
        <v>431449.59999999998</v>
      </c>
      <c r="H83" s="120"/>
      <c r="I83" s="121">
        <f t="shared" ref="I83" si="13">D83/G83</f>
        <v>0.4912671143976029</v>
      </c>
      <c r="J83" s="121">
        <f t="shared" ref="J83" si="14">E83/G83</f>
        <v>0.39512517800456876</v>
      </c>
      <c r="K83" s="121">
        <f t="shared" ref="K83" si="15">F83/G83</f>
        <v>0.11360770759782834</v>
      </c>
      <c r="L83" s="117">
        <f>49+40+11</f>
        <v>100</v>
      </c>
      <c r="M83" s="30"/>
    </row>
    <row r="84" spans="2:16" s="19" customFormat="1" ht="18.75" customHeight="1">
      <c r="B84" s="87"/>
      <c r="C84" s="107" t="s">
        <v>36</v>
      </c>
      <c r="D84" s="104">
        <v>222732</v>
      </c>
      <c r="E84" s="105">
        <f t="shared" si="9"/>
        <v>181530.5</v>
      </c>
      <c r="F84" s="104">
        <v>53325</v>
      </c>
      <c r="G84" s="104">
        <f>497268-2945.2-22360.7-14374.6</f>
        <v>457587.5</v>
      </c>
      <c r="H84" s="120"/>
      <c r="I84" s="121">
        <f t="shared" si="7"/>
        <v>0.48675280684022182</v>
      </c>
      <c r="J84" s="121">
        <f t="shared" si="6"/>
        <v>0.39671210424235803</v>
      </c>
      <c r="K84" s="121">
        <v>0.11</v>
      </c>
      <c r="L84" s="117">
        <f>49+40+11</f>
        <v>100</v>
      </c>
      <c r="M84" s="30"/>
    </row>
    <row r="85" spans="2:16" s="19" customFormat="1" ht="12.75" customHeight="1">
      <c r="B85" s="20"/>
      <c r="C85" s="68"/>
      <c r="L85" s="30"/>
      <c r="M85" s="30"/>
    </row>
    <row r="86" spans="2:16" s="19" customFormat="1" ht="12.75" customHeight="1">
      <c r="B86" s="20"/>
      <c r="C86" s="68"/>
    </row>
    <row r="87" spans="2:16" s="19" customFormat="1" ht="12.75" customHeight="1">
      <c r="B87" s="20"/>
      <c r="C87" s="68"/>
    </row>
    <row r="88" spans="2:16" s="19" customFormat="1" ht="12.75" customHeight="1">
      <c r="B88" s="20"/>
      <c r="C88" s="68"/>
    </row>
    <row r="89" spans="2:16" s="19" customFormat="1" ht="12.75" customHeight="1">
      <c r="B89" s="20"/>
      <c r="C89" s="68"/>
    </row>
    <row r="90" spans="2:16" s="19" customFormat="1" ht="12.75" customHeight="1">
      <c r="B90" s="20"/>
      <c r="C90" s="68"/>
    </row>
    <row r="91" spans="2:16" s="19" customFormat="1" ht="12.75" customHeight="1">
      <c r="B91" s="20"/>
      <c r="C91" s="68"/>
      <c r="E91"/>
      <c r="F91"/>
      <c r="G91"/>
      <c r="H91"/>
    </row>
    <row r="92" spans="2:16" s="19" customFormat="1" ht="12.75" customHeight="1">
      <c r="B92" s="20"/>
      <c r="C92" s="68"/>
      <c r="E92"/>
      <c r="F92"/>
      <c r="G92"/>
      <c r="H92"/>
    </row>
    <row r="93" spans="2:16" s="19" customFormat="1" ht="12.75" customHeight="1">
      <c r="B93" s="20"/>
      <c r="C93" s="68"/>
      <c r="E93"/>
      <c r="F93"/>
      <c r="G93"/>
      <c r="H93"/>
      <c r="P93" s="68"/>
    </row>
    <row r="94" spans="2:16" s="19" customFormat="1" ht="12.75" customHeight="1">
      <c r="B94" s="20"/>
      <c r="C94" s="68"/>
      <c r="E94"/>
      <c r="F94"/>
      <c r="G94"/>
      <c r="H94"/>
      <c r="P94" s="68"/>
    </row>
    <row r="95" spans="2:16" s="19" customFormat="1" ht="12.75" customHeight="1">
      <c r="B95" s="20"/>
      <c r="C95" s="68"/>
      <c r="E95"/>
      <c r="F95"/>
      <c r="G95"/>
      <c r="H95"/>
      <c r="P95" s="68"/>
    </row>
    <row r="96" spans="2:16" s="19" customFormat="1" ht="12.75" customHeight="1">
      <c r="O96" s="20"/>
      <c r="P96" s="68"/>
    </row>
    <row r="97" spans="15:16" s="19" customFormat="1" ht="12.75" customHeight="1">
      <c r="O97" s="20"/>
      <c r="P97" s="68"/>
    </row>
    <row r="98" spans="15:16" s="19" customFormat="1" ht="12.75" customHeight="1">
      <c r="O98" s="20"/>
      <c r="P98" s="68"/>
    </row>
    <row r="99" spans="15:16" s="19" customFormat="1" ht="12.75" customHeight="1">
      <c r="O99" s="20"/>
      <c r="P99" s="68"/>
    </row>
    <row r="100" spans="15:16" s="19" customFormat="1" ht="12.75" customHeight="1">
      <c r="O100" s="20"/>
      <c r="P100" s="68"/>
    </row>
    <row r="101" spans="15:16" s="19" customFormat="1" ht="12.75" customHeight="1">
      <c r="O101" s="20"/>
      <c r="P101" s="68"/>
    </row>
    <row r="102" spans="15:16" s="19" customFormat="1" ht="12.75" customHeight="1">
      <c r="O102" s="20"/>
      <c r="P102" s="68"/>
    </row>
    <row r="103" spans="15:16" s="19" customFormat="1" ht="12.75" customHeight="1">
      <c r="O103" s="20"/>
      <c r="P103" s="68"/>
    </row>
    <row r="104" spans="15:16" s="19" customFormat="1" ht="12.75" customHeight="1">
      <c r="O104" s="20"/>
      <c r="P104" s="68"/>
    </row>
    <row r="105" spans="15:16" s="19" customFormat="1" ht="12.75" customHeight="1">
      <c r="O105" s="20"/>
      <c r="P105" s="68"/>
    </row>
    <row r="106" spans="15:16" s="19" customFormat="1" ht="12.75" customHeight="1">
      <c r="O106" s="20"/>
      <c r="P106" s="68"/>
    </row>
    <row r="107" spans="15:16" s="19" customFormat="1" ht="12.75" customHeight="1">
      <c r="O107" s="20"/>
      <c r="P107" s="68"/>
    </row>
    <row r="108" spans="15:16" s="19" customFormat="1" ht="12.75" customHeight="1">
      <c r="O108" s="20"/>
      <c r="P108" s="68"/>
    </row>
    <row r="109" spans="15:16" s="19" customFormat="1" ht="12.75" customHeight="1">
      <c r="O109" s="20"/>
      <c r="P109" s="68"/>
    </row>
    <row r="110" spans="15:16" s="19" customFormat="1" ht="12.75" customHeight="1">
      <c r="O110" s="20"/>
      <c r="P110" s="68"/>
    </row>
    <row r="111" spans="15:16" s="19" customFormat="1" ht="12.75" customHeight="1">
      <c r="O111" s="20"/>
      <c r="P111" s="68"/>
    </row>
    <row r="112" spans="15:16" s="19" customFormat="1" ht="12.75" customHeight="1">
      <c r="O112" s="20"/>
      <c r="P112" s="68"/>
    </row>
    <row r="113" spans="15:25" s="19" customFormat="1" ht="12.75" customHeight="1">
      <c r="O113" s="20"/>
      <c r="P113" s="68"/>
    </row>
    <row r="114" spans="15:25" s="19" customFormat="1" ht="12.75" customHeight="1">
      <c r="O114" s="20"/>
      <c r="P114" s="68"/>
    </row>
    <row r="115" spans="15:25" s="19" customFormat="1" ht="12.75" customHeight="1">
      <c r="O115" s="20"/>
      <c r="P115" s="68"/>
    </row>
    <row r="116" spans="15:25" s="19" customFormat="1" ht="12.75" customHeight="1">
      <c r="O116" s="20"/>
      <c r="P116" s="68"/>
    </row>
    <row r="117" spans="15:25" s="19" customFormat="1" ht="12.75" customHeight="1">
      <c r="O117" s="20"/>
      <c r="P117" s="68"/>
    </row>
    <row r="118" spans="15:25" s="19" customFormat="1" ht="12.75" customHeight="1">
      <c r="O118" s="20"/>
      <c r="P118" s="68"/>
    </row>
    <row r="119" spans="15:25" s="19" customFormat="1" ht="12.75" customHeight="1">
      <c r="O119" s="20"/>
      <c r="P119" s="68"/>
    </row>
    <row r="120" spans="15:25" s="19" customFormat="1" ht="12.75" customHeight="1">
      <c r="O120" s="20"/>
      <c r="P120" s="68"/>
    </row>
    <row r="121" spans="15:25" s="19" customFormat="1" ht="12.75" customHeight="1">
      <c r="O121" s="20"/>
      <c r="P121" s="68"/>
    </row>
    <row r="122" spans="15:25" s="19" customFormat="1" ht="12.75" customHeight="1">
      <c r="O122" s="20"/>
      <c r="P122" s="68"/>
    </row>
    <row r="123" spans="15:25" s="19" customFormat="1" ht="12.75" customHeight="1">
      <c r="O123" s="20"/>
      <c r="P123" s="68"/>
    </row>
    <row r="124" spans="15:25" s="19" customFormat="1" ht="12.75" customHeight="1">
      <c r="O124" s="20"/>
      <c r="P124" s="68"/>
    </row>
    <row r="125" spans="15:25" s="19" customFormat="1" ht="12.75" customHeight="1">
      <c r="O125" s="20"/>
      <c r="P125" s="68"/>
    </row>
    <row r="126" spans="15:25"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5:25"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5:25"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7:25"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7:25"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7:25"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7:25"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7:25"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7:25">
      <c r="Q134" s="19"/>
      <c r="R134" s="19"/>
      <c r="S134" s="19"/>
      <c r="T134" s="19"/>
      <c r="U134" s="19"/>
      <c r="V134" s="19"/>
      <c r="W134" s="19"/>
      <c r="X134" s="19"/>
      <c r="Y134" s="19"/>
    </row>
  </sheetData>
  <mergeCells count="2">
    <mergeCell ref="B39:O39"/>
    <mergeCell ref="B40:O40"/>
  </mergeCells>
  <printOptions horizontalCentered="1" verticalCentered="1"/>
  <pageMargins left="0.5" right="0.5" top="0.34" bottom="0.5" header="0.3" footer="0.4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Taught by Fac TA</vt:lpstr>
      <vt:lpstr>'SCH Taught by Fac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Gahn, Sandra W [I RES]</cp:lastModifiedBy>
  <cp:lastPrinted>2017-11-27T18:53:41Z</cp:lastPrinted>
  <dcterms:created xsi:type="dcterms:W3CDTF">1999-06-24T14:43:44Z</dcterms:created>
  <dcterms:modified xsi:type="dcterms:W3CDTF">2017-12-12T17:32:39Z</dcterms:modified>
</cp:coreProperties>
</file>