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to Post\"/>
    </mc:Choice>
  </mc:AlternateContent>
  <xr:revisionPtr revIDLastSave="0" documentId="13_ncr:1_{206D2FA3-6186-4CFE-BEBB-ADB3ECEE5338}" xr6:coauthVersionLast="47" xr6:coauthVersionMax="47" xr10:uidLastSave="{00000000-0000-0000-0000-000000000000}"/>
  <bookViews>
    <workbookView xWindow="31920" yWindow="1305" windowWidth="24000" windowHeight="15600" xr2:uid="{A2234C0E-D1A9-4403-A6BB-28F32F69A679}"/>
  </bookViews>
  <sheets>
    <sheet name="Faculty by Rank" sheetId="3" r:id="rId1"/>
    <sheet name="Data for Graph" sheetId="2" state="hidden" r:id="rId2"/>
  </sheets>
  <definedNames>
    <definedName name="_xlnm.Print_Area" localSheetId="0">'Faculty by Rank'!$A$1:$AM$69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M36" i="3" l="1"/>
  <c r="AM35" i="3"/>
  <c r="AM34" i="3"/>
  <c r="AL38" i="3"/>
  <c r="AL37" i="3"/>
  <c r="AL24" i="3"/>
  <c r="AL23" i="3"/>
  <c r="AL36" i="3" s="1"/>
  <c r="AL22" i="3"/>
  <c r="AL35" i="3" s="1"/>
  <c r="AL21" i="3"/>
  <c r="AL34" i="3" s="1"/>
  <c r="AL20" i="3"/>
  <c r="AL33" i="3" s="1"/>
  <c r="AL19" i="3"/>
  <c r="AL32" i="3" s="1"/>
  <c r="AL18" i="3"/>
  <c r="AL31" i="3" s="1"/>
  <c r="AL12" i="3"/>
  <c r="AL5" i="3"/>
  <c r="AL17" i="3" l="1"/>
  <c r="AL30" i="3" s="1"/>
  <c r="AI24" i="3"/>
  <c r="AM38" i="3"/>
  <c r="AH5" i="3"/>
  <c r="AI5" i="3"/>
  <c r="AJ5" i="3"/>
  <c r="AK5" i="3"/>
  <c r="AM5" i="3"/>
  <c r="AM12" i="3"/>
  <c r="AM24" i="3"/>
  <c r="AK24" i="3"/>
  <c r="AM23" i="3"/>
  <c r="AM22" i="3"/>
  <c r="AM21" i="3"/>
  <c r="AM20" i="3"/>
  <c r="AM33" i="3" s="1"/>
  <c r="AM19" i="3"/>
  <c r="AM32" i="3" s="1"/>
  <c r="AM18" i="3"/>
  <c r="AK38" i="3"/>
  <c r="AK23" i="3"/>
  <c r="AK36" i="3" s="1"/>
  <c r="AK22" i="3"/>
  <c r="AK35" i="3" s="1"/>
  <c r="AK21" i="3"/>
  <c r="AK34" i="3" s="1"/>
  <c r="AK20" i="3"/>
  <c r="AK19" i="3"/>
  <c r="AK32" i="3" s="1"/>
  <c r="AK18" i="3"/>
  <c r="AK31" i="3" s="1"/>
  <c r="AJ38" i="3"/>
  <c r="AJ23" i="3"/>
  <c r="AJ36" i="3" s="1"/>
  <c r="AJ22" i="3"/>
  <c r="AJ35" i="3" s="1"/>
  <c r="AJ21" i="3"/>
  <c r="AJ34" i="3" s="1"/>
  <c r="AJ20" i="3"/>
  <c r="AJ33" i="3" s="1"/>
  <c r="AJ19" i="3"/>
  <c r="AJ32" i="3" s="1"/>
  <c r="AJ18" i="3"/>
  <c r="AJ31" i="3" s="1"/>
  <c r="AI38" i="3"/>
  <c r="AI35" i="3"/>
  <c r="AI23" i="3"/>
  <c r="AI36" i="3" s="1"/>
  <c r="AI22" i="3"/>
  <c r="AI21" i="3"/>
  <c r="AI34" i="3" s="1"/>
  <c r="AI20" i="3"/>
  <c r="AI33" i="3" s="1"/>
  <c r="AI19" i="3"/>
  <c r="AI32" i="3" s="1"/>
  <c r="AI18" i="3"/>
  <c r="AI31" i="3" s="1"/>
  <c r="AH38" i="3"/>
  <c r="AH34" i="3"/>
  <c r="AH33" i="3"/>
  <c r="AH32" i="3"/>
  <c r="AH31" i="3"/>
  <c r="AK17" i="3" l="1"/>
  <c r="AK30" i="3" s="1"/>
  <c r="AM17" i="3"/>
  <c r="AK33" i="3"/>
  <c r="AM31" i="3"/>
  <c r="AI17" i="3"/>
  <c r="AI30" i="3" s="1"/>
  <c r="AM30" i="3" l="1"/>
  <c r="AK37" i="3"/>
  <c r="AK12" i="3"/>
  <c r="AJ37" i="3" l="1"/>
  <c r="AJ24" i="3"/>
  <c r="AJ12" i="3"/>
  <c r="AJ17" i="3" l="1"/>
  <c r="AJ30" i="3" s="1"/>
  <c r="AI37" i="3"/>
  <c r="AI12" i="3"/>
  <c r="AH37" i="3" l="1"/>
  <c r="AH24" i="3"/>
  <c r="AH23" i="3"/>
  <c r="AH36" i="3" s="1"/>
  <c r="AH22" i="3"/>
  <c r="AH35" i="3" s="1"/>
  <c r="AH12" i="3"/>
  <c r="AH17" i="3" l="1"/>
  <c r="AH30" i="3" s="1"/>
  <c r="AG38" i="3" l="1"/>
  <c r="AF38" i="3"/>
  <c r="AE38" i="3"/>
  <c r="AD38" i="3"/>
  <c r="AC38" i="3"/>
  <c r="AB38" i="3"/>
  <c r="AA38" i="3"/>
  <c r="Z38" i="3"/>
  <c r="Y38" i="3"/>
  <c r="X38" i="3"/>
  <c r="W38" i="3"/>
  <c r="V38" i="3"/>
  <c r="S38" i="3"/>
  <c r="S29" i="3" s="1"/>
  <c r="S24" i="3" s="1"/>
  <c r="R38" i="3"/>
  <c r="R29" i="3" s="1"/>
  <c r="AM37" i="3"/>
  <c r="AG37" i="3"/>
  <c r="AF37" i="3"/>
  <c r="AE37" i="3"/>
  <c r="AD37" i="3"/>
  <c r="AC37" i="3"/>
  <c r="AB37" i="3"/>
  <c r="AA37" i="3"/>
  <c r="Z37" i="3"/>
  <c r="Y37" i="3"/>
  <c r="X37" i="3"/>
  <c r="W37" i="3"/>
  <c r="R37" i="3"/>
  <c r="O37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O36" i="3"/>
  <c r="I36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P35" i="3"/>
  <c r="O35" i="3"/>
  <c r="M35" i="3"/>
  <c r="L35" i="3"/>
  <c r="I35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R34" i="3"/>
  <c r="Q34" i="3"/>
  <c r="Q30" i="3" s="1"/>
  <c r="O34" i="3"/>
  <c r="AF33" i="3"/>
  <c r="AE33" i="3"/>
  <c r="AD33" i="3"/>
  <c r="AC33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P32" i="3"/>
  <c r="O32" i="3"/>
  <c r="N32" i="3"/>
  <c r="M32" i="3"/>
  <c r="L32" i="3"/>
  <c r="K32" i="3"/>
  <c r="J32" i="3"/>
  <c r="I32" i="3"/>
  <c r="H32" i="3"/>
  <c r="G32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P31" i="3"/>
  <c r="O31" i="3"/>
  <c r="N31" i="3"/>
  <c r="M31" i="3"/>
  <c r="L31" i="3"/>
  <c r="K31" i="3"/>
  <c r="J31" i="3"/>
  <c r="I31" i="3"/>
  <c r="H31" i="3"/>
  <c r="G31" i="3"/>
  <c r="F31" i="3"/>
  <c r="E31" i="3"/>
  <c r="Q29" i="3"/>
  <c r="P28" i="3"/>
  <c r="P37" i="3" s="1"/>
  <c r="N28" i="3"/>
  <c r="N37" i="3" s="1"/>
  <c r="M28" i="3"/>
  <c r="M37" i="3" s="1"/>
  <c r="L28" i="3"/>
  <c r="K28" i="3"/>
  <c r="K37" i="3" s="1"/>
  <c r="J28" i="3"/>
  <c r="J37" i="3" s="1"/>
  <c r="I28" i="3"/>
  <c r="I37" i="3" s="1"/>
  <c r="H28" i="3"/>
  <c r="H37" i="3" s="1"/>
  <c r="G28" i="3"/>
  <c r="G37" i="3" s="1"/>
  <c r="F28" i="3"/>
  <c r="F37" i="3" s="1"/>
  <c r="E28" i="3"/>
  <c r="E37" i="3" s="1"/>
  <c r="P27" i="3"/>
  <c r="P36" i="3" s="1"/>
  <c r="N27" i="3"/>
  <c r="N36" i="3" s="1"/>
  <c r="M27" i="3"/>
  <c r="M36" i="3" s="1"/>
  <c r="L27" i="3"/>
  <c r="L36" i="3" s="1"/>
  <c r="K27" i="3"/>
  <c r="K36" i="3" s="1"/>
  <c r="J27" i="3"/>
  <c r="J36" i="3" s="1"/>
  <c r="H27" i="3"/>
  <c r="H36" i="3" s="1"/>
  <c r="G27" i="3"/>
  <c r="G36" i="3" s="1"/>
  <c r="F27" i="3"/>
  <c r="E27" i="3"/>
  <c r="E36" i="3" s="1"/>
  <c r="N26" i="3"/>
  <c r="K26" i="3"/>
  <c r="K35" i="3" s="1"/>
  <c r="J26" i="3"/>
  <c r="J35" i="3" s="1"/>
  <c r="H26" i="3"/>
  <c r="H35" i="3" s="1"/>
  <c r="G26" i="3"/>
  <c r="G35" i="3" s="1"/>
  <c r="F26" i="3"/>
  <c r="F35" i="3" s="1"/>
  <c r="E26" i="3"/>
  <c r="E35" i="3" s="1"/>
  <c r="N25" i="3"/>
  <c r="K25" i="3"/>
  <c r="J25" i="3"/>
  <c r="H25" i="3"/>
  <c r="G25" i="3"/>
  <c r="G34" i="3" s="1"/>
  <c r="F25" i="3"/>
  <c r="F34" i="3" s="1"/>
  <c r="E25" i="3"/>
  <c r="E34" i="3" s="1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O24" i="3"/>
  <c r="AG23" i="3"/>
  <c r="AG36" i="3" s="1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R27" i="3" s="1"/>
  <c r="Q23" i="3"/>
  <c r="Q27" i="3" s="1"/>
  <c r="P23" i="3"/>
  <c r="O23" i="3"/>
  <c r="N23" i="3"/>
  <c r="M23" i="3"/>
  <c r="L23" i="3"/>
  <c r="K23" i="3"/>
  <c r="J23" i="3"/>
  <c r="I23" i="3"/>
  <c r="H23" i="3"/>
  <c r="G23" i="3"/>
  <c r="F23" i="3"/>
  <c r="E23" i="3"/>
  <c r="AG22" i="3"/>
  <c r="AG35" i="3" s="1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R26" i="3" s="1"/>
  <c r="Q22" i="3"/>
  <c r="Q26" i="3" s="1"/>
  <c r="P22" i="3"/>
  <c r="O22" i="3"/>
  <c r="N22" i="3"/>
  <c r="M22" i="3"/>
  <c r="L22" i="3"/>
  <c r="K22" i="3"/>
  <c r="J22" i="3"/>
  <c r="I22" i="3"/>
  <c r="H22" i="3"/>
  <c r="G22" i="3"/>
  <c r="F22" i="3"/>
  <c r="E22" i="3"/>
  <c r="AG21" i="3"/>
  <c r="AG34" i="3" s="1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O21" i="3"/>
  <c r="G21" i="3"/>
  <c r="F21" i="3"/>
  <c r="E21" i="3"/>
  <c r="AG20" i="3"/>
  <c r="AG33" i="3" s="1"/>
  <c r="AF20" i="3"/>
  <c r="AE20" i="3"/>
  <c r="AD20" i="3"/>
  <c r="AC20" i="3"/>
  <c r="AB20" i="3"/>
  <c r="AA20" i="3"/>
  <c r="Z20" i="3"/>
  <c r="Y20" i="3"/>
  <c r="X20" i="3"/>
  <c r="W20" i="3"/>
  <c r="V20" i="3"/>
  <c r="V37" i="3" s="1"/>
  <c r="U20" i="3"/>
  <c r="T20" i="3"/>
  <c r="S20" i="3"/>
  <c r="R20" i="3"/>
  <c r="Q20" i="3"/>
  <c r="Q28" i="3" s="1"/>
  <c r="P20" i="3"/>
  <c r="O20" i="3"/>
  <c r="N20" i="3"/>
  <c r="M20" i="3"/>
  <c r="L20" i="3"/>
  <c r="K20" i="3"/>
  <c r="J20" i="3"/>
  <c r="I20" i="3"/>
  <c r="H20" i="3"/>
  <c r="G20" i="3"/>
  <c r="F20" i="3"/>
  <c r="E20" i="3"/>
  <c r="AG19" i="3"/>
  <c r="AG32" i="3" s="1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AG18" i="3"/>
  <c r="AG31" i="3" s="1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S9" i="3"/>
  <c r="S34" i="3" s="1"/>
  <c r="R9" i="3"/>
  <c r="R21" i="3" s="1"/>
  <c r="Q9" i="3"/>
  <c r="Q21" i="3" s="1"/>
  <c r="P9" i="3"/>
  <c r="P21" i="3" s="1"/>
  <c r="N9" i="3"/>
  <c r="N21" i="3" s="1"/>
  <c r="M9" i="3"/>
  <c r="M5" i="3" s="1"/>
  <c r="L9" i="3"/>
  <c r="L5" i="3" s="1"/>
  <c r="K9" i="3"/>
  <c r="K5" i="3" s="1"/>
  <c r="J9" i="3"/>
  <c r="J34" i="3" s="1"/>
  <c r="I9" i="3"/>
  <c r="I34" i="3" s="1"/>
  <c r="H9" i="3"/>
  <c r="H21" i="3" s="1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R5" i="3"/>
  <c r="Q5" i="3"/>
  <c r="P5" i="3"/>
  <c r="O5" i="3"/>
  <c r="G5" i="3"/>
  <c r="F5" i="3"/>
  <c r="E5" i="3"/>
  <c r="R28" i="3" l="1"/>
  <c r="Z17" i="3"/>
  <c r="Q17" i="3"/>
  <c r="M24" i="3"/>
  <c r="R30" i="3"/>
  <c r="H5" i="3"/>
  <c r="R17" i="3"/>
  <c r="I5" i="3"/>
  <c r="I24" i="3"/>
  <c r="T30" i="3"/>
  <c r="AB30" i="3"/>
  <c r="AD30" i="3"/>
  <c r="U30" i="3"/>
  <c r="E17" i="3"/>
  <c r="Q25" i="3"/>
  <c r="Q24" i="3" s="1"/>
  <c r="U17" i="3"/>
  <c r="Y17" i="3"/>
  <c r="AC17" i="3"/>
  <c r="T17" i="3"/>
  <c r="X17" i="3"/>
  <c r="AB17" i="3"/>
  <c r="AF17" i="3"/>
  <c r="G17" i="3"/>
  <c r="O17" i="3"/>
  <c r="W17" i="3"/>
  <c r="AE17" i="3"/>
  <c r="F17" i="3"/>
  <c r="H24" i="3"/>
  <c r="F24" i="3"/>
  <c r="Z30" i="3"/>
  <c r="AC30" i="3"/>
  <c r="J30" i="3"/>
  <c r="J5" i="3"/>
  <c r="P17" i="3"/>
  <c r="V17" i="3"/>
  <c r="AD17" i="3"/>
  <c r="S21" i="3"/>
  <c r="S17" i="3" s="1"/>
  <c r="L24" i="3"/>
  <c r="E30" i="3"/>
  <c r="S30" i="3"/>
  <c r="W30" i="3"/>
  <c r="AA30" i="3"/>
  <c r="AE30" i="3"/>
  <c r="N5" i="3"/>
  <c r="H17" i="3"/>
  <c r="AA17" i="3"/>
  <c r="I21" i="3"/>
  <c r="I17" i="3" s="1"/>
  <c r="E24" i="3"/>
  <c r="K24" i="3"/>
  <c r="N24" i="3"/>
  <c r="X30" i="3"/>
  <c r="AF30" i="3"/>
  <c r="N35" i="3"/>
  <c r="S5" i="3"/>
  <c r="AG17" i="3"/>
  <c r="AG30" i="3" s="1"/>
  <c r="V30" i="3"/>
  <c r="G24" i="3"/>
  <c r="O30" i="3"/>
  <c r="Y30" i="3"/>
  <c r="R25" i="3"/>
  <c r="G30" i="3"/>
  <c r="I30" i="3"/>
  <c r="N17" i="3"/>
  <c r="K34" i="3"/>
  <c r="K30" i="3" s="1"/>
  <c r="J21" i="3"/>
  <c r="J17" i="3" s="1"/>
  <c r="P24" i="3"/>
  <c r="L34" i="3"/>
  <c r="M34" i="3"/>
  <c r="M30" i="3" s="1"/>
  <c r="L21" i="3"/>
  <c r="L17" i="3" s="1"/>
  <c r="J24" i="3"/>
  <c r="N34" i="3"/>
  <c r="F36" i="3"/>
  <c r="F30" i="3" s="1"/>
  <c r="K21" i="3"/>
  <c r="K17" i="3" s="1"/>
  <c r="M21" i="3"/>
  <c r="M17" i="3" s="1"/>
  <c r="L37" i="3"/>
  <c r="H34" i="3"/>
  <c r="H30" i="3" s="1"/>
  <c r="P34" i="3"/>
  <c r="P30" i="3" s="1"/>
  <c r="R24" i="3" l="1"/>
  <c r="N30" i="3"/>
  <c r="L30" i="3"/>
</calcChain>
</file>

<file path=xl/sharedStrings.xml><?xml version="1.0" encoding="utf-8"?>
<sst xmlns="http://schemas.openxmlformats.org/spreadsheetml/2006/main" count="54" uniqueCount="42">
  <si>
    <t xml:space="preserve"> </t>
  </si>
  <si>
    <t xml:space="preserve"> October Payroll Headcount</t>
  </si>
  <si>
    <t>Distinguished Professor</t>
  </si>
  <si>
    <t>University Professor</t>
  </si>
  <si>
    <t>Professor</t>
  </si>
  <si>
    <t>Associate Professor</t>
  </si>
  <si>
    <t>Assistant Professor</t>
  </si>
  <si>
    <t>Instructor</t>
  </si>
  <si>
    <t>Total Tenured and Tenure Eligible</t>
  </si>
  <si>
    <t>Lecturer/Clinician</t>
  </si>
  <si>
    <t>Morrill Professor</t>
  </si>
  <si>
    <t>Tenured</t>
  </si>
  <si>
    <t>Tenure-Eligible</t>
  </si>
  <si>
    <t>Faculty by Rank and Tenure</t>
  </si>
  <si>
    <t xml:space="preserve"> Distinguished Professor</t>
  </si>
  <si>
    <t xml:space="preserve"> University Professor</t>
  </si>
  <si>
    <t xml:space="preserve"> Professor</t>
  </si>
  <si>
    <t xml:space="preserve"> Assistant Professor</t>
  </si>
  <si>
    <t xml:space="preserve"> Morrill Professor</t>
  </si>
  <si>
    <t xml:space="preserve"> Associate Professor</t>
  </si>
  <si>
    <t xml:space="preserve"> Tenure Eligible</t>
  </si>
  <si>
    <t xml:space="preserve"> Total Faculty</t>
  </si>
  <si>
    <t xml:space="preserve">    that have had a significant impact on their fields of expertise. </t>
  </si>
  <si>
    <t xml:space="preserve">    and improved ISU.</t>
  </si>
  <si>
    <t xml:space="preserve">    in undergraduate, graduate, and/or Extension/Outreach Programs.</t>
  </si>
  <si>
    <t xml:space="preserve">     The faculty numbers in this category for 2019 reflect this change.</t>
  </si>
  <si>
    <t>Term (Non-Tenure Eligible)</t>
  </si>
  <si>
    <r>
      <rPr>
        <vertAlign val="superscript"/>
        <sz val="8"/>
        <rFont val="Univers LT Std 45 Light"/>
      </rPr>
      <t xml:space="preserve">  1</t>
    </r>
    <r>
      <rPr>
        <sz val="8"/>
        <rFont val="Univers LT Std 45 Light"/>
      </rPr>
      <t>For all reporting years prior to 2019, data matched the e-Data Warehouse values.</t>
    </r>
  </si>
  <si>
    <t>Apparently 2 visiting scientists were included here for the graph, but it was correct in the data table (579).</t>
  </si>
  <si>
    <r>
      <t>Distinguished Professor</t>
    </r>
    <r>
      <rPr>
        <vertAlign val="superscript"/>
        <sz val="9"/>
        <rFont val="Univers 55"/>
      </rPr>
      <t>3</t>
    </r>
  </si>
  <si>
    <r>
      <t xml:space="preserve"> Tenured</t>
    </r>
    <r>
      <rPr>
        <vertAlign val="superscript"/>
        <sz val="9"/>
        <rFont val="Univers LT Std 45 Light"/>
      </rPr>
      <t>2</t>
    </r>
  </si>
  <si>
    <r>
      <t>University Professor</t>
    </r>
    <r>
      <rPr>
        <vertAlign val="superscript"/>
        <sz val="9"/>
        <rFont val="Univers 55"/>
      </rPr>
      <t>4</t>
    </r>
  </si>
  <si>
    <r>
      <t>Morrill Professor</t>
    </r>
    <r>
      <rPr>
        <vertAlign val="superscript"/>
        <sz val="9"/>
        <rFont val="Univers 55"/>
      </rPr>
      <t>5</t>
    </r>
  </si>
  <si>
    <r>
      <t>Term (Non-Tenure Eligible)</t>
    </r>
    <r>
      <rPr>
        <vertAlign val="superscript"/>
        <sz val="9"/>
        <rFont val="Univers LT Std 45 Light"/>
      </rPr>
      <t>6</t>
    </r>
  </si>
  <si>
    <r>
      <rPr>
        <vertAlign val="superscript"/>
        <sz val="8"/>
        <rFont val="Univers LT Std 45 Light"/>
      </rPr>
      <t xml:space="preserve">  3</t>
    </r>
    <r>
      <rPr>
        <sz val="8"/>
        <rFont val="Univers LT Std 45 Light"/>
      </rPr>
      <t>The Distinguished Professorship is bestowed on faculty members who have outstanding accomplishments in their research and/or creative activities</t>
    </r>
  </si>
  <si>
    <r>
      <rPr>
        <vertAlign val="superscript"/>
        <sz val="8"/>
        <rFont val="Univers LT Std 45 Light"/>
      </rPr>
      <t xml:space="preserve">  4</t>
    </r>
    <r>
      <rPr>
        <sz val="8"/>
        <rFont val="Univers LT Std 45 Light"/>
      </rPr>
      <t>The University Professorship is bestowed on faculty members who have made outstanding contributions to ISU that have significantly changed</t>
    </r>
  </si>
  <si>
    <r>
      <rPr>
        <vertAlign val="superscript"/>
        <sz val="8"/>
        <rFont val="Univers LT Std 45 Light"/>
      </rPr>
      <t xml:space="preserve">  5</t>
    </r>
    <r>
      <rPr>
        <sz val="8"/>
        <rFont val="Univers LT Std 45 Light"/>
      </rPr>
      <t>The Morrill Professorship is bestowed on faculty members who have demonstrated outstanding and sustained success in teaching and learning</t>
    </r>
  </si>
  <si>
    <r>
      <rPr>
        <vertAlign val="superscript"/>
        <sz val="8"/>
        <rFont val="Univers LT Std 45 Light"/>
      </rPr>
      <t xml:space="preserve">  6</t>
    </r>
    <r>
      <rPr>
        <sz val="8"/>
        <rFont val="Univers LT Std 45 Light"/>
      </rPr>
      <t>Beginning 2019, many Term [Non-Tenure Eligible (NTE)] Faculty positions were reclassified in Assistant, Associate, and Professor of Teaching or Practice.</t>
    </r>
  </si>
  <si>
    <t xml:space="preserve"> Last Updated: 12/18/2024</t>
  </si>
  <si>
    <r>
      <t xml:space="preserve">  2018</t>
    </r>
    <r>
      <rPr>
        <b/>
        <sz val="1"/>
        <rFont val="Univers LT Std 45 Light"/>
      </rPr>
      <t xml:space="preserve"> </t>
    </r>
    <r>
      <rPr>
        <vertAlign val="superscript"/>
        <sz val="10"/>
        <rFont val="Univers LT Std 45 Light"/>
      </rPr>
      <t>1</t>
    </r>
  </si>
  <si>
    <t xml:space="preserve"> Office of Institutional Research (Data Source: Data Mart, Workday Production, and e-Data Warehouse)</t>
  </si>
  <si>
    <r>
      <rPr>
        <vertAlign val="superscript"/>
        <sz val="8"/>
        <rFont val="Univers LT Std 45 Light"/>
      </rPr>
      <t xml:space="preserve">  2</t>
    </r>
    <r>
      <rPr>
        <sz val="8"/>
        <rFont val="Univers LT Std 45 Light"/>
      </rPr>
      <t>Those faculty who hold more than one distinction, they are counted according to the hierarchy of the honor: Distinguished, University, Morrill).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</si>
</sst>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?,???"/>
    <numFmt numFmtId="165" formatCode="????"/>
    <numFmt numFmtId="166" formatCode="?,??0"/>
  </numFmts>
  <fonts count="22">
    <font>
      <sz val="10"/>
      <name val="Univers 55"/>
    </font>
    <font>
      <sz val="10"/>
      <name val="Berkeley Italic"/>
    </font>
    <font>
      <b/>
      <sz val="14"/>
      <name val="Univers 55"/>
      <family val="2"/>
    </font>
    <font>
      <i/>
      <sz val="10"/>
      <name val="Berkeley"/>
      <family val="1"/>
    </font>
    <font>
      <sz val="9"/>
      <name val="Univers 55"/>
      <family val="2"/>
    </font>
    <font>
      <b/>
      <sz val="9"/>
      <name val="Univers 45 Light"/>
      <family val="2"/>
    </font>
    <font>
      <sz val="9"/>
      <name val="Univers 65 Bold"/>
    </font>
    <font>
      <sz val="8"/>
      <name val="Univers LT Std 45 Light"/>
      <family val="2"/>
    </font>
    <font>
      <vertAlign val="superscript"/>
      <sz val="8"/>
      <name val="Univers LT Std 45 Light"/>
      <family val="2"/>
    </font>
    <font>
      <b/>
      <sz val="9"/>
      <name val="Univers LT Std 45 Light"/>
      <family val="2"/>
    </font>
    <font>
      <vertAlign val="superscript"/>
      <sz val="9"/>
      <name val="Univers 55"/>
    </font>
    <font>
      <sz val="9"/>
      <name val="Univers 55"/>
    </font>
    <font>
      <vertAlign val="superscript"/>
      <sz val="9"/>
      <name val="Univers LT Std 45 Light"/>
    </font>
    <font>
      <sz val="8"/>
      <name val="Univers LT Std 45 Light"/>
    </font>
    <font>
      <vertAlign val="superscript"/>
      <sz val="8"/>
      <name val="Univers LT Std 45 Light"/>
    </font>
    <font>
      <sz val="8"/>
      <color rgb="FFFF0000"/>
      <name val="Univers LT Std 45 Light"/>
    </font>
    <font>
      <b/>
      <sz val="9"/>
      <color rgb="FFFF0000"/>
      <name val="Univers LT Std 45 Light"/>
      <family val="2"/>
    </font>
    <font>
      <strike/>
      <sz val="10"/>
      <color rgb="FFFF0000"/>
      <name val="Univers 55"/>
    </font>
    <font>
      <i/>
      <sz val="10"/>
      <name val="Univers 55"/>
    </font>
    <font>
      <b/>
      <sz val="10"/>
      <name val="Univers LT Std 45 Light"/>
    </font>
    <font>
      <vertAlign val="superscript"/>
      <sz val="10"/>
      <name val="Univers LT Std 45 Light"/>
    </font>
    <font>
      <b/>
      <sz val="1"/>
      <name val="Univers LT Std 45 Light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5" fillId="0" borderId="0" xfId="0" applyFont="1"/>
    <xf numFmtId="164" fontId="4" fillId="0" borderId="0" xfId="0" applyNumberFormat="1" applyFont="1" applyAlignment="1">
      <alignment horizontal="center"/>
    </xf>
    <xf numFmtId="0" fontId="6" fillId="0" borderId="0" xfId="0" applyFont="1"/>
    <xf numFmtId="0" fontId="4" fillId="0" borderId="1" xfId="0" applyFont="1" applyBorder="1" applyAlignment="1">
      <alignment vertical="center"/>
    </xf>
    <xf numFmtId="164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0" fontId="7" fillId="0" borderId="0" xfId="0" applyFont="1" applyAlignment="1">
      <alignment horizontal="left" vertical="top"/>
    </xf>
    <xf numFmtId="164" fontId="0" fillId="0" borderId="0" xfId="0" applyNumberFormat="1"/>
    <xf numFmtId="0" fontId="2" fillId="0" borderId="0" xfId="0" applyFont="1" applyAlignment="1">
      <alignment horizontal="left"/>
    </xf>
    <xf numFmtId="0" fontId="7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166" fontId="4" fillId="0" borderId="0" xfId="0" applyNumberFormat="1" applyFont="1" applyAlignment="1">
      <alignment horizontal="left" vertical="center" indent="1"/>
    </xf>
    <xf numFmtId="0" fontId="0" fillId="0" borderId="0" xfId="0" applyAlignment="1">
      <alignment horizontal="right" indent="1"/>
    </xf>
    <xf numFmtId="164" fontId="0" fillId="0" borderId="0" xfId="0" applyNumberFormat="1" applyAlignment="1">
      <alignment horizontal="right" indent="1"/>
    </xf>
    <xf numFmtId="0" fontId="9" fillId="0" borderId="1" xfId="0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166" fontId="9" fillId="2" borderId="0" xfId="0" applyNumberFormat="1" applyFont="1" applyFill="1" applyAlignment="1">
      <alignment horizontal="center"/>
    </xf>
    <xf numFmtId="0" fontId="9" fillId="0" borderId="0" xfId="0" applyFont="1"/>
    <xf numFmtId="0" fontId="11" fillId="0" borderId="0" xfId="0" applyFont="1"/>
    <xf numFmtId="164" fontId="9" fillId="2" borderId="0" xfId="0" applyNumberFormat="1" applyFont="1" applyFill="1" applyAlignment="1">
      <alignment horizontal="center"/>
    </xf>
    <xf numFmtId="0" fontId="9" fillId="2" borderId="0" xfId="0" applyFont="1" applyFill="1"/>
    <xf numFmtId="164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left" vertical="top"/>
    </xf>
    <xf numFmtId="0" fontId="13" fillId="0" borderId="0" xfId="0" applyFont="1" applyAlignment="1">
      <alignment vertical="top"/>
    </xf>
    <xf numFmtId="0" fontId="13" fillId="0" borderId="0" xfId="0" applyFont="1"/>
    <xf numFmtId="0" fontId="13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3" fillId="0" borderId="0" xfId="0" applyFont="1" applyAlignment="1">
      <alignment vertical="center"/>
    </xf>
    <xf numFmtId="165" fontId="9" fillId="0" borderId="1" xfId="0" applyNumberFormat="1" applyFont="1" applyBorder="1" applyAlignment="1">
      <alignment horizontal="left" indent="1"/>
    </xf>
    <xf numFmtId="166" fontId="9" fillId="2" borderId="0" xfId="0" applyNumberFormat="1" applyFont="1" applyFill="1" applyAlignment="1">
      <alignment horizontal="left" indent="1"/>
    </xf>
    <xf numFmtId="164" fontId="9" fillId="2" borderId="0" xfId="0" applyNumberFormat="1" applyFont="1" applyFill="1" applyAlignment="1">
      <alignment horizontal="left" indent="1"/>
    </xf>
    <xf numFmtId="164" fontId="4" fillId="0" borderId="0" xfId="0" applyNumberFormat="1" applyFont="1" applyAlignment="1">
      <alignment horizontal="left" indent="1"/>
    </xf>
    <xf numFmtId="164" fontId="4" fillId="0" borderId="0" xfId="0" applyNumberFormat="1" applyFont="1" applyAlignment="1">
      <alignment horizontal="left" vertical="center" indent="1"/>
    </xf>
    <xf numFmtId="166" fontId="4" fillId="0" borderId="1" xfId="0" applyNumberFormat="1" applyFont="1" applyBorder="1" applyAlignment="1">
      <alignment horizontal="left" vertical="center" indent="1"/>
    </xf>
    <xf numFmtId="166" fontId="9" fillId="0" borderId="0" xfId="0" applyNumberFormat="1" applyFont="1" applyAlignment="1">
      <alignment horizontal="left" vertical="center" indent="1"/>
    </xf>
    <xf numFmtId="164" fontId="17" fillId="0" borderId="0" xfId="0" applyNumberFormat="1" applyFont="1" applyAlignment="1">
      <alignment horizontal="right" indent="1"/>
    </xf>
    <xf numFmtId="0" fontId="18" fillId="0" borderId="0" xfId="0" applyFont="1"/>
    <xf numFmtId="0" fontId="16" fillId="0" borderId="0" xfId="0" applyFont="1"/>
    <xf numFmtId="164" fontId="0" fillId="0" borderId="3" xfId="0" applyNumberFormat="1" applyBorder="1" applyAlignment="1">
      <alignment horizontal="right" indent="1"/>
    </xf>
    <xf numFmtId="164" fontId="17" fillId="0" borderId="3" xfId="0" applyNumberFormat="1" applyFont="1" applyBorder="1" applyAlignment="1">
      <alignment horizontal="right" indent="1"/>
    </xf>
    <xf numFmtId="165" fontId="19" fillId="0" borderId="1" xfId="0" applyNumberFormat="1" applyFont="1" applyBorder="1" applyAlignment="1">
      <alignment horizontal="left" indent="1"/>
    </xf>
    <xf numFmtId="165" fontId="19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9" fillId="2" borderId="2" xfId="0" applyFont="1" applyFill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Normal" xfId="0" builtinId="0"/>
  </cellStyles>
  <dxfs count="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5B9BD5"/>
        </top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9BC2E6"/>
        </left>
        <right style="thin">
          <color rgb="FF9BC2E6"/>
        </right>
        <top style="thin">
          <color rgb="FF9BC2E6"/>
        </top>
        <bottom style="thin">
          <color rgb="FF9BC2E6"/>
        </bottom>
        <horizontal style="thin">
          <color rgb="FF9BC2E6"/>
        </horizontal>
      </border>
    </dxf>
  </dxfs>
  <tableStyles count="1" defaultTableStyle="TableStyleMedium9" defaultPivotStyle="PivotStyleLight16">
    <tableStyle name="TableStyleMedium2 2" pivot="0" count="7" xr9:uid="{70524CF1-906A-45F1-94B4-C084DBA7D620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>
                <a:latin typeface="Univers 55" pitchFamily="34" charset="0"/>
              </a:defRPr>
            </a:pPr>
            <a:r>
              <a:rPr lang="en-US" sz="1400">
                <a:latin typeface="Univers 55" pitchFamily="34" charset="0"/>
              </a:rPr>
              <a:t>Number of Faculty by Tenure Status</a:t>
            </a:r>
          </a:p>
        </c:rich>
      </c:tx>
      <c:layout>
        <c:manualLayout>
          <c:xMode val="edge"/>
          <c:yMode val="edge"/>
          <c:x val="0.3297333738537282"/>
          <c:y val="8.91965772894696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4234739867731894E-2"/>
          <c:y val="9.6199118202329958E-2"/>
          <c:w val="0.89585361992978119"/>
          <c:h val="0.72891916470967444"/>
        </c:manualLayout>
      </c:layout>
      <c:lineChart>
        <c:grouping val="standard"/>
        <c:varyColors val="0"/>
        <c:ser>
          <c:idx val="0"/>
          <c:order val="0"/>
          <c:tx>
            <c:strRef>
              <c:f>'Data for Graph'!$A$2</c:f>
              <c:strCache>
                <c:ptCount val="1"/>
                <c:pt idx="0">
                  <c:v>Tenured</c:v>
                </c:pt>
              </c:strCache>
            </c:strRef>
          </c:tx>
          <c:spPr>
            <a:ln w="47625"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Graph'!$B$1:$L$1</c15:sqref>
                  </c15:fullRef>
                </c:ext>
              </c:extLst>
              <c:f>'Data for Graph'!$C$1:$L$1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Graph'!$B$2:$L$2</c15:sqref>
                  </c15:fullRef>
                </c:ext>
              </c:extLst>
              <c:f>'Data for Graph'!$C$2:$L$2</c:f>
              <c:numCache>
                <c:formatCode>?,???</c:formatCode>
                <c:ptCount val="10"/>
                <c:pt idx="0">
                  <c:v>1020</c:v>
                </c:pt>
                <c:pt idx="1">
                  <c:v>997</c:v>
                </c:pt>
                <c:pt idx="2">
                  <c:v>979</c:v>
                </c:pt>
                <c:pt idx="3">
                  <c:v>986</c:v>
                </c:pt>
                <c:pt idx="4">
                  <c:v>966</c:v>
                </c:pt>
                <c:pt idx="5">
                  <c:v>981</c:v>
                </c:pt>
                <c:pt idx="6">
                  <c:v>963</c:v>
                </c:pt>
                <c:pt idx="7" formatCode="General">
                  <c:v>953</c:v>
                </c:pt>
                <c:pt idx="8" formatCode="General">
                  <c:v>933</c:v>
                </c:pt>
                <c:pt idx="9" formatCode="General">
                  <c:v>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8-4C23-B60C-504FACD63742}"/>
            </c:ext>
          </c:extLst>
        </c:ser>
        <c:ser>
          <c:idx val="1"/>
          <c:order val="1"/>
          <c:tx>
            <c:strRef>
              <c:f>'Data for Graph'!$A$3</c:f>
              <c:strCache>
                <c:ptCount val="1"/>
                <c:pt idx="0">
                  <c:v>Tenure-Eligible</c:v>
                </c:pt>
              </c:strCache>
            </c:strRef>
          </c:tx>
          <c:spPr>
            <a:ln w="47625"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Graph'!$B$1:$L$1</c15:sqref>
                  </c15:fullRef>
                </c:ext>
              </c:extLst>
              <c:f>'Data for Graph'!$C$1:$L$1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Graph'!$B$3:$L$3</c15:sqref>
                  </c15:fullRef>
                </c:ext>
              </c:extLst>
              <c:f>'Data for Graph'!$C$3:$L$3</c:f>
              <c:numCache>
                <c:formatCode>?,???</c:formatCode>
                <c:ptCount val="10"/>
                <c:pt idx="0">
                  <c:v>369</c:v>
                </c:pt>
                <c:pt idx="1">
                  <c:v>376</c:v>
                </c:pt>
                <c:pt idx="2">
                  <c:v>383</c:v>
                </c:pt>
                <c:pt idx="3">
                  <c:v>369</c:v>
                </c:pt>
                <c:pt idx="4">
                  <c:v>343</c:v>
                </c:pt>
                <c:pt idx="5">
                  <c:v>298</c:v>
                </c:pt>
                <c:pt idx="6">
                  <c:v>256</c:v>
                </c:pt>
                <c:pt idx="7" formatCode="General">
                  <c:v>223</c:v>
                </c:pt>
                <c:pt idx="8" formatCode="General">
                  <c:v>207</c:v>
                </c:pt>
                <c:pt idx="9" formatCode="General">
                  <c:v>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8-4C23-B60C-504FACD63742}"/>
            </c:ext>
          </c:extLst>
        </c:ser>
        <c:ser>
          <c:idx val="2"/>
          <c:order val="2"/>
          <c:tx>
            <c:strRef>
              <c:f>'Data for Graph'!$A$4</c:f>
              <c:strCache>
                <c:ptCount val="1"/>
                <c:pt idx="0">
                  <c:v>Term (Non-Tenure Eligible)</c:v>
                </c:pt>
              </c:strCache>
            </c:strRef>
          </c:tx>
          <c:spPr>
            <a:ln w="47625"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'Data for Graph'!$B$1:$L$1</c15:sqref>
                  </c15:fullRef>
                </c:ext>
              </c:extLst>
              <c:f>'Data for Graph'!$C$1:$L$1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'Data for Graph'!$B$4:$L$4</c15:sqref>
                  </c15:fullRef>
                </c:ext>
              </c:extLst>
              <c:f>'Data for Graph'!$C$4:$L$4</c:f>
              <c:numCache>
                <c:formatCode>?,???</c:formatCode>
                <c:ptCount val="10"/>
                <c:pt idx="0">
                  <c:v>584</c:v>
                </c:pt>
                <c:pt idx="1">
                  <c:v>596</c:v>
                </c:pt>
                <c:pt idx="2">
                  <c:v>604</c:v>
                </c:pt>
                <c:pt idx="3">
                  <c:v>578</c:v>
                </c:pt>
                <c:pt idx="4">
                  <c:v>601</c:v>
                </c:pt>
                <c:pt idx="5">
                  <c:v>579</c:v>
                </c:pt>
                <c:pt idx="6">
                  <c:v>580</c:v>
                </c:pt>
                <c:pt idx="7" formatCode="General">
                  <c:v>573</c:v>
                </c:pt>
                <c:pt idx="8" formatCode="General">
                  <c:v>606</c:v>
                </c:pt>
                <c:pt idx="9" formatCode="General">
                  <c:v>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8-4C23-B60C-504FACD63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8159232"/>
        <c:axId val="398160800"/>
      </c:lineChart>
      <c:catAx>
        <c:axId val="398159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Univers LT Std 45 Light" panose="020B0403020202020204" pitchFamily="34" charset="0"/>
              </a:defRPr>
            </a:pPr>
            <a:endParaRPr lang="en-US"/>
          </a:p>
        </c:txPr>
        <c:crossAx val="398160800"/>
        <c:crossesAt val="0"/>
        <c:auto val="1"/>
        <c:lblAlgn val="ctr"/>
        <c:lblOffset val="100"/>
        <c:noMultiLvlLbl val="0"/>
      </c:catAx>
      <c:valAx>
        <c:axId val="398160800"/>
        <c:scaling>
          <c:orientation val="minMax"/>
          <c:max val="1200"/>
          <c:min val="0"/>
        </c:scaling>
        <c:delete val="0"/>
        <c:axPos val="l"/>
        <c:majorGridlines/>
        <c:numFmt formatCode="?,???" sourceLinked="1"/>
        <c:majorTickMark val="out"/>
        <c:minorTickMark val="none"/>
        <c:tickLblPos val="nextTo"/>
        <c:txPr>
          <a:bodyPr/>
          <a:lstStyle/>
          <a:p>
            <a:pPr>
              <a:defRPr sz="1050" b="1">
                <a:latin typeface="Univers LT Std 45 Light" panose="020B0403020202020204" pitchFamily="34" charset="0"/>
              </a:defRPr>
            </a:pPr>
            <a:endParaRPr lang="en-US"/>
          </a:p>
        </c:txPr>
        <c:crossAx val="398159232"/>
        <c:crosses val="autoZero"/>
        <c:crossBetween val="between"/>
        <c:majorUnit val="200"/>
      </c:valAx>
    </c:plotArea>
    <c:legend>
      <c:legendPos val="b"/>
      <c:layout>
        <c:manualLayout>
          <c:xMode val="edge"/>
          <c:yMode val="edge"/>
          <c:x val="0.12217714851815027"/>
          <c:y val="0.88487634878973476"/>
          <c:w val="0.79745118488042877"/>
          <c:h val="9.6842915800264565E-2"/>
        </c:manualLayout>
      </c:layout>
      <c:overlay val="1"/>
      <c:txPr>
        <a:bodyPr/>
        <a:lstStyle/>
        <a:p>
          <a:pPr>
            <a:defRPr sz="1000" b="1">
              <a:latin typeface="Univers LT Std 45 Light" panose="020B0403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10709</xdr:colOff>
      <xdr:row>0</xdr:row>
      <xdr:rowOff>58404</xdr:rowOff>
    </xdr:from>
    <xdr:to>
      <xdr:col>38</xdr:col>
      <xdr:colOff>588818</xdr:colOff>
      <xdr:row>1</xdr:row>
      <xdr:rowOff>11872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10709" y="58404"/>
          <a:ext cx="8255259" cy="143968"/>
          <a:chOff x="7938" y="46974"/>
          <a:chExt cx="8157336" cy="147778"/>
        </a:xfrm>
      </xdr:grpSpPr>
      <xdr:pic>
        <xdr:nvPicPr>
          <xdr:cNvPr id="3" name="Picture 27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7310" y="46974"/>
            <a:ext cx="1091602" cy="100584"/>
          </a:xfrm>
          <a:prstGeom prst="rect">
            <a:avLst/>
          </a:prstGeom>
          <a:noFill/>
        </xdr:spPr>
      </xdr:pic>
      <xdr:sp macro="" textlink="">
        <xdr:nvSpPr>
          <xdr:cNvPr id="4" name="Line 28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ShapeType="1"/>
          </xdr:cNvSpPr>
        </xdr:nvSpPr>
        <xdr:spPr bwMode="auto">
          <a:xfrm flipV="1">
            <a:off x="7938" y="191454"/>
            <a:ext cx="8157336" cy="3298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49</xdr:row>
      <xdr:rowOff>0</xdr:rowOff>
    </xdr:from>
    <xdr:to>
      <xdr:col>38</xdr:col>
      <xdr:colOff>523875</xdr:colOff>
      <xdr:row>67</xdr:row>
      <xdr:rowOff>30480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I3360"/>
  <sheetViews>
    <sheetView showGridLines="0" tabSelected="1" view="pageBreakPreview" zoomScaleNormal="100" zoomScaleSheetLayoutView="100" workbookViewId="0">
      <selection activeCell="A51" sqref="A51"/>
    </sheetView>
  </sheetViews>
  <sheetFormatPr defaultColWidth="11.42578125" defaultRowHeight="12.75"/>
  <cols>
    <col min="1" max="1" width="2.28515625" customWidth="1"/>
    <col min="2" max="2" width="1.7109375" customWidth="1"/>
    <col min="3" max="3" width="1.28515625" customWidth="1"/>
    <col min="4" max="4" width="31.5703125" customWidth="1"/>
    <col min="5" max="12" width="6.7109375" style="1" hidden="1" customWidth="1"/>
    <col min="13" max="21" width="7.28515625" style="1" hidden="1" customWidth="1"/>
    <col min="22" max="23" width="7" style="1" hidden="1" customWidth="1"/>
    <col min="24" max="29" width="8.7109375" style="1" hidden="1" customWidth="1"/>
    <col min="30" max="39" width="8.7109375" style="1" customWidth="1"/>
  </cols>
  <sheetData>
    <row r="1" spans="1:113" ht="15" customHeight="1">
      <c r="A1" t="s">
        <v>0</v>
      </c>
    </row>
    <row r="2" spans="1:113" s="20" customFormat="1" ht="24" customHeight="1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2"/>
      <c r="AF2" s="2"/>
      <c r="AG2" s="2"/>
      <c r="AH2" s="2"/>
      <c r="AI2" s="2"/>
      <c r="AJ2" s="2"/>
      <c r="AK2" s="2"/>
      <c r="AL2" s="2"/>
      <c r="AM2" s="2"/>
    </row>
    <row r="3" spans="1:113" s="4" customFormat="1" ht="15" customHeight="1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3"/>
      <c r="AF3" s="3"/>
      <c r="AG3" s="3"/>
      <c r="AH3" s="3"/>
      <c r="AI3" s="3"/>
      <c r="AJ3" s="3"/>
      <c r="AK3" s="3"/>
      <c r="AL3" s="3"/>
      <c r="AM3" s="3"/>
    </row>
    <row r="4" spans="1:113" s="27" customFormat="1" ht="24" customHeight="1">
      <c r="E4" s="28">
        <v>1990</v>
      </c>
      <c r="F4" s="28">
        <v>1991</v>
      </c>
      <c r="G4" s="28">
        <v>1992</v>
      </c>
      <c r="H4" s="28">
        <v>1993</v>
      </c>
      <c r="I4" s="28">
        <v>1994</v>
      </c>
      <c r="J4" s="28">
        <v>1995</v>
      </c>
      <c r="K4" s="28">
        <v>1996</v>
      </c>
      <c r="L4" s="28">
        <v>1997</v>
      </c>
      <c r="M4" s="28">
        <v>1998</v>
      </c>
      <c r="N4" s="28">
        <v>1999</v>
      </c>
      <c r="O4" s="28">
        <v>2000</v>
      </c>
      <c r="P4" s="28">
        <v>2001</v>
      </c>
      <c r="Q4" s="28">
        <v>2002</v>
      </c>
      <c r="R4" s="28">
        <v>2003</v>
      </c>
      <c r="S4" s="28">
        <v>2004</v>
      </c>
      <c r="T4" s="28">
        <v>2005</v>
      </c>
      <c r="U4" s="28">
        <v>2006</v>
      </c>
      <c r="V4" s="28">
        <v>2007</v>
      </c>
      <c r="W4" s="28">
        <v>2008</v>
      </c>
      <c r="X4" s="28">
        <v>2009</v>
      </c>
      <c r="Y4" s="28">
        <v>2010</v>
      </c>
      <c r="Z4" s="28">
        <v>2011</v>
      </c>
      <c r="AA4" s="28">
        <v>2012</v>
      </c>
      <c r="AB4" s="44">
        <v>2013</v>
      </c>
      <c r="AC4" s="44">
        <v>2014</v>
      </c>
      <c r="AD4" s="56">
        <v>2015</v>
      </c>
      <c r="AE4" s="56">
        <v>2016</v>
      </c>
      <c r="AF4" s="56">
        <v>2017</v>
      </c>
      <c r="AG4" s="57" t="s">
        <v>39</v>
      </c>
      <c r="AH4" s="56">
        <v>2019</v>
      </c>
      <c r="AI4" s="56">
        <v>2020</v>
      </c>
      <c r="AJ4" s="56">
        <v>2021</v>
      </c>
      <c r="AK4" s="56">
        <v>2022</v>
      </c>
      <c r="AL4" s="56">
        <v>2023</v>
      </c>
      <c r="AM4" s="56">
        <v>2024</v>
      </c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  <c r="CA4" s="29"/>
      <c r="CB4" s="29"/>
      <c r="CC4" s="29"/>
      <c r="CD4" s="29"/>
      <c r="CE4" s="29"/>
      <c r="CF4" s="29"/>
      <c r="CG4" s="29"/>
      <c r="CH4" s="29"/>
      <c r="CI4" s="29"/>
      <c r="CJ4" s="29"/>
      <c r="CK4" s="29"/>
      <c r="CL4" s="29"/>
      <c r="CM4" s="29"/>
      <c r="CN4" s="29"/>
      <c r="CO4" s="29"/>
      <c r="CP4" s="29"/>
      <c r="CQ4" s="29"/>
      <c r="CR4" s="29"/>
      <c r="CS4" s="29"/>
      <c r="CT4" s="29"/>
      <c r="CU4" s="29"/>
      <c r="CV4" s="29"/>
      <c r="CW4" s="29"/>
      <c r="CX4" s="29"/>
      <c r="CY4" s="29"/>
      <c r="CZ4" s="29"/>
      <c r="DA4" s="29"/>
      <c r="DB4" s="29"/>
      <c r="DC4" s="29"/>
      <c r="DD4" s="29"/>
      <c r="DE4" s="29"/>
      <c r="DF4" s="29"/>
      <c r="DG4" s="29"/>
      <c r="DH4" s="29"/>
      <c r="DI4" s="29"/>
    </row>
    <row r="5" spans="1:113" s="31" customFormat="1" ht="15" customHeight="1">
      <c r="A5" s="61" t="s">
        <v>30</v>
      </c>
      <c r="B5" s="61"/>
      <c r="C5" s="61"/>
      <c r="D5" s="61"/>
      <c r="E5" s="30">
        <f t="shared" ref="E5:AB5" si="0">SUM(E6:E11)</f>
        <v>1195</v>
      </c>
      <c r="F5" s="30">
        <f t="shared" si="0"/>
        <v>1180</v>
      </c>
      <c r="G5" s="30">
        <f t="shared" si="0"/>
        <v>1177</v>
      </c>
      <c r="H5" s="30">
        <f t="shared" si="0"/>
        <v>1191</v>
      </c>
      <c r="I5" s="30">
        <f t="shared" si="0"/>
        <v>1198</v>
      </c>
      <c r="J5" s="30">
        <f t="shared" si="0"/>
        <v>1210</v>
      </c>
      <c r="K5" s="30">
        <f t="shared" si="0"/>
        <v>1196</v>
      </c>
      <c r="L5" s="30">
        <f t="shared" si="0"/>
        <v>1162</v>
      </c>
      <c r="M5" s="30">
        <f t="shared" si="0"/>
        <v>1163</v>
      </c>
      <c r="N5" s="30">
        <f t="shared" si="0"/>
        <v>1114</v>
      </c>
      <c r="O5" s="30">
        <f t="shared" si="0"/>
        <v>1077</v>
      </c>
      <c r="P5" s="30">
        <f t="shared" si="0"/>
        <v>1059</v>
      </c>
      <c r="Q5" s="30">
        <f t="shared" si="0"/>
        <v>1020</v>
      </c>
      <c r="R5" s="30">
        <f t="shared" si="0"/>
        <v>1007</v>
      </c>
      <c r="S5" s="30">
        <f t="shared" si="0"/>
        <v>978</v>
      </c>
      <c r="T5" s="30">
        <f t="shared" si="0"/>
        <v>998</v>
      </c>
      <c r="U5" s="30">
        <f t="shared" si="0"/>
        <v>985</v>
      </c>
      <c r="V5" s="30">
        <f t="shared" si="0"/>
        <v>984</v>
      </c>
      <c r="W5" s="30">
        <f t="shared" si="0"/>
        <v>987</v>
      </c>
      <c r="X5" s="30">
        <f t="shared" si="0"/>
        <v>1018</v>
      </c>
      <c r="Y5" s="30">
        <f t="shared" si="0"/>
        <v>1008</v>
      </c>
      <c r="Z5" s="30">
        <f t="shared" si="0"/>
        <v>1007</v>
      </c>
      <c r="AA5" s="30">
        <f t="shared" si="0"/>
        <v>1028</v>
      </c>
      <c r="AB5" s="45">
        <f t="shared" si="0"/>
        <v>1013</v>
      </c>
      <c r="AC5" s="45">
        <f t="shared" ref="AC5:AG5" si="1">SUM(AC6:AC11)</f>
        <v>1003</v>
      </c>
      <c r="AD5" s="45">
        <f t="shared" si="1"/>
        <v>1020</v>
      </c>
      <c r="AE5" s="45">
        <f t="shared" si="1"/>
        <v>997</v>
      </c>
      <c r="AF5" s="45">
        <f t="shared" si="1"/>
        <v>979</v>
      </c>
      <c r="AG5" s="45">
        <f t="shared" si="1"/>
        <v>986</v>
      </c>
      <c r="AH5" s="45">
        <f t="shared" ref="AH5:AM5" si="2">SUM(AH6:AH11)</f>
        <v>966</v>
      </c>
      <c r="AI5" s="45">
        <f t="shared" si="2"/>
        <v>981</v>
      </c>
      <c r="AJ5" s="45">
        <f t="shared" si="2"/>
        <v>963</v>
      </c>
      <c r="AK5" s="45">
        <f t="shared" si="2"/>
        <v>953</v>
      </c>
      <c r="AL5" s="45">
        <f t="shared" si="2"/>
        <v>933</v>
      </c>
      <c r="AM5" s="45">
        <f t="shared" si="2"/>
        <v>906</v>
      </c>
    </row>
    <row r="6" spans="1:113" s="5" customFormat="1" ht="16.149999999999999" customHeight="1">
      <c r="B6" s="58" t="s">
        <v>29</v>
      </c>
      <c r="C6" s="58"/>
      <c r="D6" s="58"/>
      <c r="E6" s="6">
        <v>48</v>
      </c>
      <c r="F6" s="6">
        <v>51</v>
      </c>
      <c r="G6" s="6">
        <v>50</v>
      </c>
      <c r="H6" s="6">
        <v>52</v>
      </c>
      <c r="I6" s="7">
        <v>54</v>
      </c>
      <c r="J6" s="7">
        <v>53</v>
      </c>
      <c r="K6" s="7">
        <v>58</v>
      </c>
      <c r="L6" s="7">
        <v>58</v>
      </c>
      <c r="M6" s="7">
        <v>53</v>
      </c>
      <c r="N6" s="7">
        <v>51</v>
      </c>
      <c r="O6" s="7">
        <v>49</v>
      </c>
      <c r="P6" s="7">
        <v>47</v>
      </c>
      <c r="Q6" s="7">
        <v>43</v>
      </c>
      <c r="R6" s="7">
        <v>42</v>
      </c>
      <c r="S6" s="7">
        <v>41</v>
      </c>
      <c r="T6" s="7">
        <v>38</v>
      </c>
      <c r="U6" s="7">
        <v>39</v>
      </c>
      <c r="V6" s="7">
        <v>39</v>
      </c>
      <c r="W6" s="7">
        <v>38</v>
      </c>
      <c r="X6" s="7">
        <v>39</v>
      </c>
      <c r="Y6" s="7">
        <v>41</v>
      </c>
      <c r="Z6" s="7">
        <v>40</v>
      </c>
      <c r="AA6" s="7">
        <v>41</v>
      </c>
      <c r="AB6" s="24">
        <v>41</v>
      </c>
      <c r="AC6" s="24">
        <v>42</v>
      </c>
      <c r="AD6" s="24">
        <v>44</v>
      </c>
      <c r="AE6" s="24">
        <v>44</v>
      </c>
      <c r="AF6" s="24">
        <v>48</v>
      </c>
      <c r="AG6" s="24">
        <v>47</v>
      </c>
      <c r="AH6" s="24">
        <v>49</v>
      </c>
      <c r="AI6" s="24">
        <v>50</v>
      </c>
      <c r="AJ6" s="24">
        <v>49</v>
      </c>
      <c r="AK6" s="24">
        <v>52</v>
      </c>
      <c r="AL6" s="24">
        <v>52</v>
      </c>
      <c r="AM6" s="24">
        <v>54</v>
      </c>
    </row>
    <row r="7" spans="1:113" s="5" customFormat="1" ht="14.1" customHeight="1">
      <c r="B7" s="62" t="s">
        <v>31</v>
      </c>
      <c r="C7" s="62"/>
      <c r="D7" s="62"/>
      <c r="E7" s="6"/>
      <c r="F7" s="6"/>
      <c r="G7" s="6"/>
      <c r="H7" s="6">
        <v>9</v>
      </c>
      <c r="I7" s="7">
        <v>14</v>
      </c>
      <c r="J7" s="7">
        <v>15</v>
      </c>
      <c r="K7" s="7">
        <v>23</v>
      </c>
      <c r="L7" s="7">
        <v>27</v>
      </c>
      <c r="M7" s="7">
        <v>29</v>
      </c>
      <c r="N7" s="7">
        <v>37</v>
      </c>
      <c r="O7" s="7">
        <v>33</v>
      </c>
      <c r="P7" s="7">
        <v>36</v>
      </c>
      <c r="Q7" s="7">
        <v>35</v>
      </c>
      <c r="R7" s="7">
        <v>37</v>
      </c>
      <c r="S7" s="7">
        <v>35</v>
      </c>
      <c r="T7" s="7">
        <v>38</v>
      </c>
      <c r="U7" s="7">
        <v>40</v>
      </c>
      <c r="V7" s="7">
        <v>38</v>
      </c>
      <c r="W7" s="7">
        <v>39</v>
      </c>
      <c r="X7" s="7">
        <v>40</v>
      </c>
      <c r="Y7" s="7">
        <v>41</v>
      </c>
      <c r="Z7" s="7">
        <v>40</v>
      </c>
      <c r="AA7" s="7">
        <v>40</v>
      </c>
      <c r="AB7" s="24">
        <v>39</v>
      </c>
      <c r="AC7" s="24">
        <v>37</v>
      </c>
      <c r="AD7" s="24">
        <v>37</v>
      </c>
      <c r="AE7" s="24">
        <v>37</v>
      </c>
      <c r="AF7" s="24">
        <v>35</v>
      </c>
      <c r="AG7" s="24">
        <v>31</v>
      </c>
      <c r="AH7" s="24">
        <v>34</v>
      </c>
      <c r="AI7" s="24">
        <v>31</v>
      </c>
      <c r="AJ7" s="24">
        <v>29</v>
      </c>
      <c r="AK7" s="24">
        <v>31</v>
      </c>
      <c r="AL7" s="24">
        <v>29</v>
      </c>
      <c r="AM7" s="24">
        <v>30</v>
      </c>
    </row>
    <row r="8" spans="1:113" s="5" customFormat="1" ht="15.6" customHeight="1">
      <c r="B8" s="58" t="s">
        <v>32</v>
      </c>
      <c r="C8" s="58"/>
      <c r="D8" s="58"/>
      <c r="E8" s="6">
        <v>4</v>
      </c>
      <c r="F8" s="6">
        <v>3</v>
      </c>
      <c r="G8" s="6">
        <v>3</v>
      </c>
      <c r="H8" s="6">
        <v>3</v>
      </c>
      <c r="I8" s="7">
        <v>2</v>
      </c>
      <c r="J8" s="7">
        <v>2</v>
      </c>
      <c r="K8" s="7">
        <v>2</v>
      </c>
      <c r="L8" s="7">
        <v>1</v>
      </c>
      <c r="M8" s="7">
        <v>1</v>
      </c>
      <c r="N8" s="7">
        <v>1</v>
      </c>
      <c r="O8" s="7">
        <v>1</v>
      </c>
      <c r="P8" s="7">
        <v>1</v>
      </c>
      <c r="Q8" s="7">
        <v>1</v>
      </c>
      <c r="R8" s="7">
        <v>1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24">
        <v>3</v>
      </c>
      <c r="AC8" s="24">
        <v>6</v>
      </c>
      <c r="AD8" s="24">
        <v>9</v>
      </c>
      <c r="AE8" s="24">
        <v>10</v>
      </c>
      <c r="AF8" s="24">
        <v>11</v>
      </c>
      <c r="AG8" s="24">
        <v>11</v>
      </c>
      <c r="AH8" s="24">
        <v>13</v>
      </c>
      <c r="AI8" s="24">
        <v>16</v>
      </c>
      <c r="AJ8" s="24">
        <v>19</v>
      </c>
      <c r="AK8" s="24">
        <v>21</v>
      </c>
      <c r="AL8" s="24">
        <v>23</v>
      </c>
      <c r="AM8" s="24">
        <v>28</v>
      </c>
      <c r="AO8" s="32"/>
      <c r="AP8" s="32"/>
    </row>
    <row r="9" spans="1:113" s="5" customFormat="1" ht="15" customHeight="1">
      <c r="B9" s="58" t="s">
        <v>4</v>
      </c>
      <c r="C9" s="58"/>
      <c r="D9" s="58"/>
      <c r="E9" s="6">
        <v>655</v>
      </c>
      <c r="F9" s="6">
        <v>637</v>
      </c>
      <c r="G9" s="6">
        <v>632</v>
      </c>
      <c r="H9" s="6">
        <f>626-9</f>
        <v>617</v>
      </c>
      <c r="I9" s="7">
        <f>627-14</f>
        <v>613</v>
      </c>
      <c r="J9" s="7">
        <f>632-15</f>
        <v>617</v>
      </c>
      <c r="K9" s="7">
        <f>625-23</f>
        <v>602</v>
      </c>
      <c r="L9" s="7">
        <f>611-27</f>
        <v>584</v>
      </c>
      <c r="M9" s="7">
        <f>607-29</f>
        <v>578</v>
      </c>
      <c r="N9" s="7">
        <f>580-37</f>
        <v>543</v>
      </c>
      <c r="O9" s="7">
        <v>541</v>
      </c>
      <c r="P9" s="7">
        <f>558-36</f>
        <v>522</v>
      </c>
      <c r="Q9" s="7">
        <f>539-35</f>
        <v>504</v>
      </c>
      <c r="R9" s="7">
        <f>530-37</f>
        <v>493</v>
      </c>
      <c r="S9" s="7">
        <f>506-35</f>
        <v>471</v>
      </c>
      <c r="T9" s="7">
        <v>489</v>
      </c>
      <c r="U9" s="7">
        <v>483</v>
      </c>
      <c r="V9" s="7">
        <v>491</v>
      </c>
      <c r="W9" s="7">
        <v>498</v>
      </c>
      <c r="X9" s="7">
        <v>504</v>
      </c>
      <c r="Y9" s="7">
        <v>499</v>
      </c>
      <c r="Z9" s="7">
        <v>503</v>
      </c>
      <c r="AA9" s="7">
        <v>518</v>
      </c>
      <c r="AB9" s="24">
        <v>502</v>
      </c>
      <c r="AC9" s="24">
        <v>486</v>
      </c>
      <c r="AD9" s="24">
        <v>494</v>
      </c>
      <c r="AE9" s="24">
        <v>494</v>
      </c>
      <c r="AF9" s="24">
        <v>480</v>
      </c>
      <c r="AG9" s="24">
        <v>485</v>
      </c>
      <c r="AH9" s="24">
        <v>478</v>
      </c>
      <c r="AI9" s="24">
        <v>482</v>
      </c>
      <c r="AJ9" s="24">
        <v>447</v>
      </c>
      <c r="AK9" s="24">
        <v>435</v>
      </c>
      <c r="AL9" s="24">
        <v>422</v>
      </c>
      <c r="AM9" s="24">
        <v>420</v>
      </c>
      <c r="AO9" s="32"/>
      <c r="AP9" s="32"/>
    </row>
    <row r="10" spans="1:113" s="5" customFormat="1" ht="13.9" customHeight="1">
      <c r="B10" s="63" t="s">
        <v>5</v>
      </c>
      <c r="C10" s="63"/>
      <c r="D10" s="63"/>
      <c r="E10" s="6">
        <v>409</v>
      </c>
      <c r="F10" s="6">
        <v>412</v>
      </c>
      <c r="G10" s="6">
        <v>428</v>
      </c>
      <c r="H10" s="6">
        <v>447</v>
      </c>
      <c r="I10" s="7">
        <v>452</v>
      </c>
      <c r="J10" s="7">
        <v>468</v>
      </c>
      <c r="K10" s="7">
        <v>462</v>
      </c>
      <c r="L10" s="7">
        <v>454</v>
      </c>
      <c r="M10" s="7">
        <v>467</v>
      </c>
      <c r="N10" s="7">
        <v>454</v>
      </c>
      <c r="O10" s="7">
        <v>428</v>
      </c>
      <c r="P10" s="7">
        <v>429</v>
      </c>
      <c r="Q10" s="7">
        <v>419</v>
      </c>
      <c r="R10" s="7">
        <v>419</v>
      </c>
      <c r="S10" s="7">
        <v>416</v>
      </c>
      <c r="T10" s="7">
        <v>418</v>
      </c>
      <c r="U10" s="7">
        <v>408</v>
      </c>
      <c r="V10" s="7">
        <v>404</v>
      </c>
      <c r="W10" s="7">
        <v>401</v>
      </c>
      <c r="X10" s="7">
        <v>425</v>
      </c>
      <c r="Y10" s="7">
        <v>418</v>
      </c>
      <c r="Z10" s="7">
        <v>416</v>
      </c>
      <c r="AA10" s="7">
        <v>422</v>
      </c>
      <c r="AB10" s="24">
        <v>423</v>
      </c>
      <c r="AC10" s="24">
        <v>427</v>
      </c>
      <c r="AD10" s="24">
        <v>431</v>
      </c>
      <c r="AE10" s="24">
        <v>409</v>
      </c>
      <c r="AF10" s="24">
        <v>402</v>
      </c>
      <c r="AG10" s="24">
        <v>409</v>
      </c>
      <c r="AH10" s="24">
        <v>390</v>
      </c>
      <c r="AI10" s="24">
        <v>400</v>
      </c>
      <c r="AJ10" s="24">
        <v>418</v>
      </c>
      <c r="AK10" s="24">
        <v>413</v>
      </c>
      <c r="AL10" s="24">
        <v>406</v>
      </c>
      <c r="AM10" s="24">
        <v>372</v>
      </c>
      <c r="AO10" s="32"/>
      <c r="AP10" s="32"/>
    </row>
    <row r="11" spans="1:113" s="5" customFormat="1" ht="13.9" customHeight="1">
      <c r="B11" s="58" t="s">
        <v>6</v>
      </c>
      <c r="C11" s="58"/>
      <c r="D11" s="58"/>
      <c r="E11" s="6">
        <v>79</v>
      </c>
      <c r="F11" s="6">
        <v>77</v>
      </c>
      <c r="G11" s="6">
        <v>64</v>
      </c>
      <c r="H11" s="6">
        <v>63</v>
      </c>
      <c r="I11" s="7">
        <v>63</v>
      </c>
      <c r="J11" s="7">
        <v>55</v>
      </c>
      <c r="K11" s="7">
        <v>49</v>
      </c>
      <c r="L11" s="7">
        <v>38</v>
      </c>
      <c r="M11" s="7">
        <v>35</v>
      </c>
      <c r="N11" s="7">
        <v>28</v>
      </c>
      <c r="O11" s="7">
        <v>25</v>
      </c>
      <c r="P11" s="7">
        <v>24</v>
      </c>
      <c r="Q11" s="7">
        <v>18</v>
      </c>
      <c r="R11" s="7">
        <v>15</v>
      </c>
      <c r="S11" s="7">
        <v>15</v>
      </c>
      <c r="T11" s="7">
        <v>15</v>
      </c>
      <c r="U11" s="7">
        <v>15</v>
      </c>
      <c r="V11" s="7">
        <v>12</v>
      </c>
      <c r="W11" s="7">
        <v>11</v>
      </c>
      <c r="X11" s="7">
        <v>10</v>
      </c>
      <c r="Y11" s="7">
        <v>9</v>
      </c>
      <c r="Z11" s="7">
        <v>8</v>
      </c>
      <c r="AA11" s="7">
        <v>7</v>
      </c>
      <c r="AB11" s="24">
        <v>5</v>
      </c>
      <c r="AC11" s="24">
        <v>5</v>
      </c>
      <c r="AD11" s="24">
        <v>5</v>
      </c>
      <c r="AE11" s="24">
        <v>3</v>
      </c>
      <c r="AF11" s="24">
        <v>3</v>
      </c>
      <c r="AG11" s="24">
        <v>3</v>
      </c>
      <c r="AH11" s="24">
        <v>2</v>
      </c>
      <c r="AI11" s="24">
        <v>2</v>
      </c>
      <c r="AJ11" s="24">
        <v>1</v>
      </c>
      <c r="AK11" s="24">
        <v>1</v>
      </c>
      <c r="AL11" s="24">
        <v>1</v>
      </c>
      <c r="AM11" s="24">
        <v>2</v>
      </c>
    </row>
    <row r="12" spans="1:113" s="31" customFormat="1" ht="15" customHeight="1">
      <c r="A12" s="64" t="s">
        <v>20</v>
      </c>
      <c r="B12" s="64"/>
      <c r="C12" s="64"/>
      <c r="D12" s="64"/>
      <c r="E12" s="33">
        <f t="shared" ref="E12:AF12" si="3">SUM(E13:E16)</f>
        <v>274</v>
      </c>
      <c r="F12" s="33">
        <f t="shared" si="3"/>
        <v>268</v>
      </c>
      <c r="G12" s="33">
        <f t="shared" si="3"/>
        <v>271</v>
      </c>
      <c r="H12" s="33">
        <f t="shared" si="3"/>
        <v>266</v>
      </c>
      <c r="I12" s="30">
        <f t="shared" si="3"/>
        <v>257</v>
      </c>
      <c r="J12" s="30">
        <f t="shared" si="3"/>
        <v>245</v>
      </c>
      <c r="K12" s="30">
        <f t="shared" si="3"/>
        <v>257</v>
      </c>
      <c r="L12" s="30">
        <f t="shared" si="3"/>
        <v>265</v>
      </c>
      <c r="M12" s="30">
        <f t="shared" si="3"/>
        <v>276</v>
      </c>
      <c r="N12" s="30">
        <f t="shared" si="3"/>
        <v>309</v>
      </c>
      <c r="O12" s="30">
        <f t="shared" si="3"/>
        <v>348</v>
      </c>
      <c r="P12" s="30">
        <f t="shared" si="3"/>
        <v>337</v>
      </c>
      <c r="Q12" s="30">
        <f t="shared" si="3"/>
        <v>335</v>
      </c>
      <c r="R12" s="30">
        <f t="shared" si="3"/>
        <v>362</v>
      </c>
      <c r="S12" s="30">
        <f t="shared" si="3"/>
        <v>361</v>
      </c>
      <c r="T12" s="30">
        <f t="shared" si="3"/>
        <v>360</v>
      </c>
      <c r="U12" s="30">
        <f t="shared" si="3"/>
        <v>328</v>
      </c>
      <c r="V12" s="30">
        <f t="shared" si="3"/>
        <v>308</v>
      </c>
      <c r="W12" s="30">
        <f t="shared" si="3"/>
        <v>327</v>
      </c>
      <c r="X12" s="30">
        <f t="shared" si="3"/>
        <v>328</v>
      </c>
      <c r="Y12" s="30">
        <f t="shared" si="3"/>
        <v>300</v>
      </c>
      <c r="Z12" s="30">
        <f t="shared" si="3"/>
        <v>286</v>
      </c>
      <c r="AA12" s="30">
        <f t="shared" si="3"/>
        <v>303</v>
      </c>
      <c r="AB12" s="45">
        <f t="shared" si="3"/>
        <v>293</v>
      </c>
      <c r="AC12" s="45">
        <f t="shared" si="3"/>
        <v>315</v>
      </c>
      <c r="AD12" s="45">
        <f t="shared" si="3"/>
        <v>369</v>
      </c>
      <c r="AE12" s="45">
        <f t="shared" si="3"/>
        <v>376</v>
      </c>
      <c r="AF12" s="45">
        <f t="shared" si="3"/>
        <v>383</v>
      </c>
      <c r="AG12" s="45">
        <f t="shared" ref="AG12:AM12" si="4">SUM(AG13:AG15)</f>
        <v>369</v>
      </c>
      <c r="AH12" s="45">
        <f t="shared" si="4"/>
        <v>343</v>
      </c>
      <c r="AI12" s="45">
        <f t="shared" si="4"/>
        <v>298</v>
      </c>
      <c r="AJ12" s="45">
        <f t="shared" si="4"/>
        <v>256</v>
      </c>
      <c r="AK12" s="45">
        <f t="shared" si="4"/>
        <v>223</v>
      </c>
      <c r="AL12" s="45">
        <f t="shared" si="4"/>
        <v>207</v>
      </c>
      <c r="AM12" s="45">
        <f t="shared" si="4"/>
        <v>213</v>
      </c>
    </row>
    <row r="13" spans="1:113" s="5" customFormat="1" ht="14.1" customHeight="1">
      <c r="B13" s="58" t="s">
        <v>4</v>
      </c>
      <c r="C13" s="58"/>
      <c r="D13" s="58"/>
      <c r="E13" s="6">
        <v>2</v>
      </c>
      <c r="F13" s="6">
        <v>2</v>
      </c>
      <c r="G13" s="6">
        <v>2</v>
      </c>
      <c r="H13" s="6">
        <v>1</v>
      </c>
      <c r="I13" s="7">
        <v>0</v>
      </c>
      <c r="J13" s="7">
        <v>0</v>
      </c>
      <c r="K13" s="7">
        <v>0</v>
      </c>
      <c r="L13" s="7">
        <v>1</v>
      </c>
      <c r="M13" s="7">
        <v>2</v>
      </c>
      <c r="N13" s="7">
        <v>4</v>
      </c>
      <c r="O13" s="7">
        <v>4</v>
      </c>
      <c r="P13" s="7">
        <v>4</v>
      </c>
      <c r="Q13" s="7">
        <v>4</v>
      </c>
      <c r="R13" s="7">
        <v>6</v>
      </c>
      <c r="S13" s="7">
        <v>6</v>
      </c>
      <c r="T13" s="7">
        <v>3</v>
      </c>
      <c r="U13" s="7">
        <v>1</v>
      </c>
      <c r="V13" s="7">
        <v>1</v>
      </c>
      <c r="W13" s="7">
        <v>1</v>
      </c>
      <c r="X13" s="7">
        <v>1</v>
      </c>
      <c r="Y13" s="7">
        <v>1</v>
      </c>
      <c r="Z13" s="7">
        <v>0</v>
      </c>
      <c r="AA13" s="7">
        <v>0</v>
      </c>
      <c r="AB13" s="24">
        <v>0</v>
      </c>
      <c r="AC13" s="24">
        <v>0</v>
      </c>
      <c r="AD13" s="24">
        <v>0</v>
      </c>
      <c r="AE13" s="24">
        <v>0</v>
      </c>
      <c r="AF13" s="24">
        <v>0</v>
      </c>
      <c r="AG13" s="24">
        <v>0</v>
      </c>
      <c r="AH13" s="24">
        <v>0</v>
      </c>
      <c r="AI13" s="24">
        <v>0</v>
      </c>
      <c r="AJ13" s="24">
        <v>0</v>
      </c>
      <c r="AK13" s="24">
        <v>0</v>
      </c>
      <c r="AL13" s="24">
        <v>0</v>
      </c>
      <c r="AM13" s="24">
        <v>0</v>
      </c>
    </row>
    <row r="14" spans="1:113" s="5" customFormat="1" ht="14.1" customHeight="1">
      <c r="B14" s="58" t="s">
        <v>5</v>
      </c>
      <c r="C14" s="58"/>
      <c r="D14" s="58"/>
      <c r="E14" s="6">
        <v>19</v>
      </c>
      <c r="F14" s="6">
        <v>17</v>
      </c>
      <c r="G14" s="6">
        <v>14</v>
      </c>
      <c r="H14" s="6">
        <v>14</v>
      </c>
      <c r="I14" s="7">
        <v>11</v>
      </c>
      <c r="J14" s="7">
        <v>12</v>
      </c>
      <c r="K14" s="7">
        <v>10</v>
      </c>
      <c r="L14" s="7">
        <v>9</v>
      </c>
      <c r="M14" s="7">
        <v>13</v>
      </c>
      <c r="N14" s="7">
        <v>15</v>
      </c>
      <c r="O14" s="7">
        <v>17</v>
      </c>
      <c r="P14" s="7">
        <v>15</v>
      </c>
      <c r="Q14" s="7">
        <v>17</v>
      </c>
      <c r="R14" s="7">
        <v>21</v>
      </c>
      <c r="S14" s="7">
        <v>18</v>
      </c>
      <c r="T14" s="7">
        <v>17</v>
      </c>
      <c r="U14" s="7">
        <v>14</v>
      </c>
      <c r="V14" s="7">
        <v>16</v>
      </c>
      <c r="W14" s="7">
        <v>14</v>
      </c>
      <c r="X14" s="7">
        <v>10</v>
      </c>
      <c r="Y14" s="7">
        <v>8</v>
      </c>
      <c r="Z14" s="7">
        <v>6</v>
      </c>
      <c r="AA14" s="7">
        <v>8</v>
      </c>
      <c r="AB14" s="24">
        <v>7</v>
      </c>
      <c r="AC14" s="24">
        <v>6</v>
      </c>
      <c r="AD14" s="24">
        <v>7</v>
      </c>
      <c r="AE14" s="24">
        <v>10</v>
      </c>
      <c r="AF14" s="24">
        <v>12</v>
      </c>
      <c r="AG14" s="24">
        <v>12</v>
      </c>
      <c r="AH14" s="24">
        <v>10</v>
      </c>
      <c r="AI14" s="24">
        <v>10</v>
      </c>
      <c r="AJ14" s="24">
        <v>12</v>
      </c>
      <c r="AK14" s="24">
        <v>12</v>
      </c>
      <c r="AL14" s="24">
        <v>9</v>
      </c>
      <c r="AM14" s="24">
        <v>8</v>
      </c>
    </row>
    <row r="15" spans="1:113" s="5" customFormat="1" ht="14.1" customHeight="1">
      <c r="B15" s="58" t="s">
        <v>6</v>
      </c>
      <c r="C15" s="58"/>
      <c r="D15" s="58"/>
      <c r="E15" s="6">
        <v>247</v>
      </c>
      <c r="F15" s="6">
        <v>246</v>
      </c>
      <c r="G15" s="6">
        <v>252</v>
      </c>
      <c r="H15" s="6">
        <v>248</v>
      </c>
      <c r="I15" s="7">
        <v>242</v>
      </c>
      <c r="J15" s="7">
        <v>232</v>
      </c>
      <c r="K15" s="7">
        <v>246</v>
      </c>
      <c r="L15" s="7">
        <v>254</v>
      </c>
      <c r="M15" s="7">
        <v>258</v>
      </c>
      <c r="N15" s="7">
        <v>290</v>
      </c>
      <c r="O15" s="7">
        <v>327</v>
      </c>
      <c r="P15" s="7">
        <v>316</v>
      </c>
      <c r="Q15" s="7">
        <v>313</v>
      </c>
      <c r="R15" s="7">
        <v>335</v>
      </c>
      <c r="S15" s="7">
        <v>337</v>
      </c>
      <c r="T15" s="7">
        <v>340</v>
      </c>
      <c r="U15" s="7">
        <v>313</v>
      </c>
      <c r="V15" s="7">
        <v>291</v>
      </c>
      <c r="W15" s="7">
        <v>312</v>
      </c>
      <c r="X15" s="7">
        <v>317</v>
      </c>
      <c r="Y15" s="7">
        <v>291</v>
      </c>
      <c r="Z15" s="7">
        <v>280</v>
      </c>
      <c r="AA15" s="7">
        <v>295</v>
      </c>
      <c r="AB15" s="24">
        <v>286</v>
      </c>
      <c r="AC15" s="24">
        <v>309</v>
      </c>
      <c r="AD15" s="24">
        <v>362</v>
      </c>
      <c r="AE15" s="24">
        <v>366</v>
      </c>
      <c r="AF15" s="24">
        <v>371</v>
      </c>
      <c r="AG15" s="24">
        <v>357</v>
      </c>
      <c r="AH15" s="24">
        <v>333</v>
      </c>
      <c r="AI15" s="24">
        <v>288</v>
      </c>
      <c r="AJ15" s="24">
        <v>244</v>
      </c>
      <c r="AK15" s="24">
        <v>211</v>
      </c>
      <c r="AL15" s="24">
        <v>198</v>
      </c>
      <c r="AM15" s="24">
        <v>205</v>
      </c>
    </row>
    <row r="16" spans="1:113" s="5" customFormat="1" ht="10.9" hidden="1" customHeight="1">
      <c r="B16" s="5" t="s">
        <v>7</v>
      </c>
      <c r="E16" s="6">
        <v>6</v>
      </c>
      <c r="F16" s="6">
        <v>3</v>
      </c>
      <c r="G16" s="6">
        <v>3</v>
      </c>
      <c r="H16" s="6">
        <v>3</v>
      </c>
      <c r="I16" s="7">
        <v>4</v>
      </c>
      <c r="J16" s="7">
        <v>1</v>
      </c>
      <c r="K16" s="7">
        <v>1</v>
      </c>
      <c r="L16" s="7">
        <v>1</v>
      </c>
      <c r="M16" s="7">
        <v>3</v>
      </c>
      <c r="N16" s="7">
        <v>0</v>
      </c>
      <c r="O16" s="7">
        <v>0</v>
      </c>
      <c r="P16" s="7">
        <v>2</v>
      </c>
      <c r="Q16" s="7">
        <v>1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0</v>
      </c>
      <c r="Y16" s="7">
        <v>0</v>
      </c>
      <c r="Z16" s="7">
        <v>0</v>
      </c>
      <c r="AA16" s="7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/>
      <c r="AH16" s="24"/>
      <c r="AI16" s="24"/>
      <c r="AJ16" s="24"/>
      <c r="AK16" s="24"/>
      <c r="AL16" s="24"/>
      <c r="AM16" s="24"/>
      <c r="AP16" s="31"/>
    </row>
    <row r="17" spans="1:42" s="31" customFormat="1" ht="15" customHeight="1">
      <c r="C17" s="34" t="s">
        <v>8</v>
      </c>
      <c r="D17" s="34"/>
      <c r="E17" s="33">
        <f t="shared" ref="E17:AE17" si="5">SUM(E18:E23)</f>
        <v>1469</v>
      </c>
      <c r="F17" s="33">
        <f t="shared" si="5"/>
        <v>1448</v>
      </c>
      <c r="G17" s="33">
        <f t="shared" si="5"/>
        <v>1448</v>
      </c>
      <c r="H17" s="33">
        <f t="shared" si="5"/>
        <v>1457</v>
      </c>
      <c r="I17" s="33">
        <f t="shared" si="5"/>
        <v>1455</v>
      </c>
      <c r="J17" s="33">
        <f t="shared" si="5"/>
        <v>1455</v>
      </c>
      <c r="K17" s="33">
        <f t="shared" si="5"/>
        <v>1453</v>
      </c>
      <c r="L17" s="33">
        <f t="shared" si="5"/>
        <v>1427</v>
      </c>
      <c r="M17" s="33">
        <f t="shared" si="5"/>
        <v>1439</v>
      </c>
      <c r="N17" s="33">
        <f t="shared" si="5"/>
        <v>1423</v>
      </c>
      <c r="O17" s="33">
        <f t="shared" si="5"/>
        <v>1425</v>
      </c>
      <c r="P17" s="33">
        <f t="shared" si="5"/>
        <v>1396</v>
      </c>
      <c r="Q17" s="33">
        <f t="shared" si="5"/>
        <v>1355</v>
      </c>
      <c r="R17" s="33">
        <f t="shared" si="5"/>
        <v>1369</v>
      </c>
      <c r="S17" s="33">
        <f t="shared" si="5"/>
        <v>1339</v>
      </c>
      <c r="T17" s="33">
        <f t="shared" si="5"/>
        <v>1358</v>
      </c>
      <c r="U17" s="33">
        <f t="shared" si="5"/>
        <v>1313</v>
      </c>
      <c r="V17" s="33">
        <f t="shared" si="5"/>
        <v>1292</v>
      </c>
      <c r="W17" s="33">
        <f t="shared" si="5"/>
        <v>1314</v>
      </c>
      <c r="X17" s="33">
        <f t="shared" si="5"/>
        <v>1346</v>
      </c>
      <c r="Y17" s="33">
        <f t="shared" si="5"/>
        <v>1308</v>
      </c>
      <c r="Z17" s="33">
        <f t="shared" si="5"/>
        <v>1293</v>
      </c>
      <c r="AA17" s="33">
        <f t="shared" si="5"/>
        <v>1331</v>
      </c>
      <c r="AB17" s="46">
        <f t="shared" si="5"/>
        <v>1306</v>
      </c>
      <c r="AC17" s="46">
        <f t="shared" si="5"/>
        <v>1318</v>
      </c>
      <c r="AD17" s="46">
        <f t="shared" si="5"/>
        <v>1389</v>
      </c>
      <c r="AE17" s="46">
        <f t="shared" si="5"/>
        <v>1373</v>
      </c>
      <c r="AF17" s="46">
        <f t="shared" ref="AF17:AJ17" si="6">SUM(AF18:AF23)</f>
        <v>1362</v>
      </c>
      <c r="AG17" s="46">
        <f t="shared" si="6"/>
        <v>1355</v>
      </c>
      <c r="AH17" s="46">
        <f t="shared" si="6"/>
        <v>1309</v>
      </c>
      <c r="AI17" s="46">
        <f>SUM(AI18:AI23)</f>
        <v>1279</v>
      </c>
      <c r="AJ17" s="46">
        <f t="shared" si="6"/>
        <v>1219</v>
      </c>
      <c r="AK17" s="46">
        <f>SUM(AK18:AK23)</f>
        <v>1176</v>
      </c>
      <c r="AL17" s="46">
        <f>SUM(AL18:AL23)</f>
        <v>1140</v>
      </c>
      <c r="AM17" s="46">
        <f>SUM(AM18:AM23)</f>
        <v>1119</v>
      </c>
      <c r="AP17" s="10"/>
    </row>
    <row r="18" spans="1:42" s="10" customFormat="1" ht="14.1" customHeight="1">
      <c r="A18" s="8"/>
      <c r="B18" s="8"/>
      <c r="C18" s="8"/>
      <c r="D18" s="58" t="s">
        <v>14</v>
      </c>
      <c r="E18" s="58">
        <f t="shared" ref="E18:AG20" si="7">E6</f>
        <v>48</v>
      </c>
      <c r="F18" s="58">
        <f t="shared" si="7"/>
        <v>51</v>
      </c>
      <c r="G18" s="9">
        <f t="shared" si="7"/>
        <v>50</v>
      </c>
      <c r="H18" s="9">
        <f t="shared" si="7"/>
        <v>52</v>
      </c>
      <c r="I18" s="9">
        <f t="shared" si="7"/>
        <v>54</v>
      </c>
      <c r="J18" s="9">
        <f t="shared" si="7"/>
        <v>53</v>
      </c>
      <c r="K18" s="9">
        <f t="shared" si="7"/>
        <v>58</v>
      </c>
      <c r="L18" s="9">
        <f t="shared" si="7"/>
        <v>58</v>
      </c>
      <c r="M18" s="9">
        <f t="shared" si="7"/>
        <v>53</v>
      </c>
      <c r="N18" s="9">
        <f t="shared" si="7"/>
        <v>51</v>
      </c>
      <c r="O18" s="9">
        <f t="shared" si="7"/>
        <v>49</v>
      </c>
      <c r="P18" s="9">
        <f t="shared" si="7"/>
        <v>47</v>
      </c>
      <c r="Q18" s="9">
        <f t="shared" si="7"/>
        <v>43</v>
      </c>
      <c r="R18" s="9">
        <f t="shared" si="7"/>
        <v>42</v>
      </c>
      <c r="S18" s="9">
        <f t="shared" si="7"/>
        <v>41</v>
      </c>
      <c r="T18" s="9">
        <f t="shared" si="7"/>
        <v>38</v>
      </c>
      <c r="U18" s="9">
        <f t="shared" si="7"/>
        <v>39</v>
      </c>
      <c r="V18" s="9">
        <f t="shared" si="7"/>
        <v>39</v>
      </c>
      <c r="W18" s="9">
        <f t="shared" si="7"/>
        <v>38</v>
      </c>
      <c r="X18" s="9">
        <f t="shared" si="7"/>
        <v>39</v>
      </c>
      <c r="Y18" s="9">
        <f t="shared" si="7"/>
        <v>41</v>
      </c>
      <c r="Z18" s="9">
        <f t="shared" si="7"/>
        <v>40</v>
      </c>
      <c r="AA18" s="9">
        <f t="shared" si="7"/>
        <v>41</v>
      </c>
      <c r="AB18" s="47">
        <f t="shared" si="7"/>
        <v>41</v>
      </c>
      <c r="AC18" s="47">
        <f t="shared" si="7"/>
        <v>42</v>
      </c>
      <c r="AD18" s="24">
        <f t="shared" si="7"/>
        <v>44</v>
      </c>
      <c r="AE18" s="24">
        <f t="shared" si="7"/>
        <v>44</v>
      </c>
      <c r="AF18" s="24">
        <f t="shared" si="7"/>
        <v>48</v>
      </c>
      <c r="AG18" s="47">
        <f t="shared" si="7"/>
        <v>47</v>
      </c>
      <c r="AH18" s="24">
        <v>49</v>
      </c>
      <c r="AI18" s="24">
        <f t="shared" ref="AI18:AM20" si="8">AI6</f>
        <v>50</v>
      </c>
      <c r="AJ18" s="24">
        <f t="shared" si="8"/>
        <v>49</v>
      </c>
      <c r="AK18" s="24">
        <f t="shared" si="8"/>
        <v>52</v>
      </c>
      <c r="AL18" s="24">
        <f t="shared" ref="AL18" si="9">AL6</f>
        <v>52</v>
      </c>
      <c r="AM18" s="24">
        <f t="shared" si="8"/>
        <v>54</v>
      </c>
    </row>
    <row r="19" spans="1:42" s="10" customFormat="1" ht="14.1" customHeight="1">
      <c r="A19" s="8"/>
      <c r="B19" s="8"/>
      <c r="C19" s="8"/>
      <c r="D19" s="22" t="s">
        <v>15</v>
      </c>
      <c r="E19" s="9">
        <f t="shared" si="7"/>
        <v>0</v>
      </c>
      <c r="F19" s="9">
        <f t="shared" si="7"/>
        <v>0</v>
      </c>
      <c r="G19" s="9">
        <f t="shared" si="7"/>
        <v>0</v>
      </c>
      <c r="H19" s="9">
        <f t="shared" si="7"/>
        <v>9</v>
      </c>
      <c r="I19" s="9">
        <f t="shared" si="7"/>
        <v>14</v>
      </c>
      <c r="J19" s="9">
        <f t="shared" si="7"/>
        <v>15</v>
      </c>
      <c r="K19" s="9">
        <f t="shared" si="7"/>
        <v>23</v>
      </c>
      <c r="L19" s="9">
        <f t="shared" si="7"/>
        <v>27</v>
      </c>
      <c r="M19" s="9">
        <f t="shared" si="7"/>
        <v>29</v>
      </c>
      <c r="N19" s="9">
        <f t="shared" si="7"/>
        <v>37</v>
      </c>
      <c r="O19" s="9">
        <f t="shared" si="7"/>
        <v>33</v>
      </c>
      <c r="P19" s="9">
        <f t="shared" si="7"/>
        <v>36</v>
      </c>
      <c r="Q19" s="9">
        <f t="shared" si="7"/>
        <v>35</v>
      </c>
      <c r="R19" s="9">
        <f t="shared" si="7"/>
        <v>37</v>
      </c>
      <c r="S19" s="9">
        <f t="shared" si="7"/>
        <v>35</v>
      </c>
      <c r="T19" s="9">
        <f t="shared" si="7"/>
        <v>38</v>
      </c>
      <c r="U19" s="9">
        <f t="shared" si="7"/>
        <v>40</v>
      </c>
      <c r="V19" s="9">
        <f t="shared" si="7"/>
        <v>38</v>
      </c>
      <c r="W19" s="9">
        <f t="shared" si="7"/>
        <v>39</v>
      </c>
      <c r="X19" s="9">
        <f t="shared" si="7"/>
        <v>40</v>
      </c>
      <c r="Y19" s="9">
        <f t="shared" si="7"/>
        <v>41</v>
      </c>
      <c r="Z19" s="9">
        <f t="shared" si="7"/>
        <v>40</v>
      </c>
      <c r="AA19" s="9">
        <f t="shared" si="7"/>
        <v>40</v>
      </c>
      <c r="AB19" s="47">
        <f t="shared" si="7"/>
        <v>39</v>
      </c>
      <c r="AC19" s="47">
        <f t="shared" si="7"/>
        <v>37</v>
      </c>
      <c r="AD19" s="24">
        <f t="shared" si="7"/>
        <v>37</v>
      </c>
      <c r="AE19" s="24">
        <f t="shared" si="7"/>
        <v>37</v>
      </c>
      <c r="AF19" s="24">
        <f t="shared" si="7"/>
        <v>35</v>
      </c>
      <c r="AG19" s="47">
        <f t="shared" si="7"/>
        <v>31</v>
      </c>
      <c r="AH19" s="24">
        <v>34</v>
      </c>
      <c r="AI19" s="24">
        <f t="shared" si="8"/>
        <v>31</v>
      </c>
      <c r="AJ19" s="24">
        <f t="shared" si="8"/>
        <v>29</v>
      </c>
      <c r="AK19" s="24">
        <f t="shared" si="8"/>
        <v>31</v>
      </c>
      <c r="AL19" s="24">
        <f t="shared" ref="AL19" si="10">AL7</f>
        <v>29</v>
      </c>
      <c r="AM19" s="24">
        <f t="shared" si="8"/>
        <v>30</v>
      </c>
      <c r="AP19" s="5"/>
    </row>
    <row r="20" spans="1:42" s="5" customFormat="1" ht="14.1" customHeight="1">
      <c r="D20" s="22" t="s">
        <v>18</v>
      </c>
      <c r="E20" s="6">
        <f t="shared" ref="E20:AA20" si="11">E8+E16</f>
        <v>10</v>
      </c>
      <c r="F20" s="6">
        <f t="shared" si="11"/>
        <v>6</v>
      </c>
      <c r="G20" s="6">
        <f t="shared" si="11"/>
        <v>6</v>
      </c>
      <c r="H20" s="6">
        <f t="shared" si="11"/>
        <v>6</v>
      </c>
      <c r="I20" s="6">
        <f t="shared" si="11"/>
        <v>6</v>
      </c>
      <c r="J20" s="6">
        <f t="shared" si="11"/>
        <v>3</v>
      </c>
      <c r="K20" s="6">
        <f t="shared" si="11"/>
        <v>3</v>
      </c>
      <c r="L20" s="6">
        <f t="shared" si="11"/>
        <v>2</v>
      </c>
      <c r="M20" s="6">
        <f t="shared" si="11"/>
        <v>4</v>
      </c>
      <c r="N20" s="6">
        <f t="shared" si="11"/>
        <v>1</v>
      </c>
      <c r="O20" s="7">
        <f t="shared" si="11"/>
        <v>1</v>
      </c>
      <c r="P20" s="7">
        <f t="shared" si="11"/>
        <v>3</v>
      </c>
      <c r="Q20" s="7">
        <f t="shared" si="11"/>
        <v>2</v>
      </c>
      <c r="R20" s="7">
        <f t="shared" si="11"/>
        <v>1</v>
      </c>
      <c r="S20" s="7">
        <f t="shared" si="11"/>
        <v>0</v>
      </c>
      <c r="T20" s="7">
        <f t="shared" si="11"/>
        <v>0</v>
      </c>
      <c r="U20" s="7">
        <f t="shared" si="11"/>
        <v>0</v>
      </c>
      <c r="V20" s="7">
        <f t="shared" si="11"/>
        <v>0</v>
      </c>
      <c r="W20" s="7">
        <f t="shared" si="11"/>
        <v>0</v>
      </c>
      <c r="X20" s="7">
        <f t="shared" si="11"/>
        <v>0</v>
      </c>
      <c r="Y20" s="7">
        <f t="shared" si="11"/>
        <v>0</v>
      </c>
      <c r="Z20" s="7">
        <f t="shared" si="11"/>
        <v>0</v>
      </c>
      <c r="AA20" s="7">
        <f t="shared" si="11"/>
        <v>0</v>
      </c>
      <c r="AB20" s="24">
        <f>AB8</f>
        <v>3</v>
      </c>
      <c r="AC20" s="24">
        <f>AC8</f>
        <v>6</v>
      </c>
      <c r="AD20" s="24">
        <f>AD8</f>
        <v>9</v>
      </c>
      <c r="AE20" s="24">
        <f>AE8</f>
        <v>10</v>
      </c>
      <c r="AF20" s="24">
        <f t="shared" si="7"/>
        <v>11</v>
      </c>
      <c r="AG20" s="24">
        <f t="shared" si="7"/>
        <v>11</v>
      </c>
      <c r="AH20" s="24">
        <v>13</v>
      </c>
      <c r="AI20" s="24">
        <f t="shared" si="8"/>
        <v>16</v>
      </c>
      <c r="AJ20" s="24">
        <f t="shared" si="8"/>
        <v>19</v>
      </c>
      <c r="AK20" s="24">
        <f t="shared" si="8"/>
        <v>21</v>
      </c>
      <c r="AL20" s="24">
        <f t="shared" ref="AL20" si="12">AL8</f>
        <v>23</v>
      </c>
      <c r="AM20" s="24">
        <f t="shared" si="8"/>
        <v>28</v>
      </c>
    </row>
    <row r="21" spans="1:42" s="5" customFormat="1" ht="14.1" customHeight="1">
      <c r="D21" s="22" t="s">
        <v>16</v>
      </c>
      <c r="E21" s="6">
        <f t="shared" ref="E21:AG23" si="13">E9+E13</f>
        <v>657</v>
      </c>
      <c r="F21" s="6">
        <f t="shared" si="13"/>
        <v>639</v>
      </c>
      <c r="G21" s="6">
        <f t="shared" si="13"/>
        <v>634</v>
      </c>
      <c r="H21" s="6">
        <f t="shared" si="13"/>
        <v>618</v>
      </c>
      <c r="I21" s="6">
        <f t="shared" si="13"/>
        <v>613</v>
      </c>
      <c r="J21" s="6">
        <f t="shared" si="13"/>
        <v>617</v>
      </c>
      <c r="K21" s="6">
        <f t="shared" si="13"/>
        <v>602</v>
      </c>
      <c r="L21" s="6">
        <f t="shared" si="13"/>
        <v>585</v>
      </c>
      <c r="M21" s="6">
        <f t="shared" si="13"/>
        <v>580</v>
      </c>
      <c r="N21" s="6">
        <f t="shared" si="13"/>
        <v>547</v>
      </c>
      <c r="O21" s="6">
        <f t="shared" si="13"/>
        <v>545</v>
      </c>
      <c r="P21" s="6">
        <f t="shared" si="13"/>
        <v>526</v>
      </c>
      <c r="Q21" s="6">
        <f t="shared" si="13"/>
        <v>508</v>
      </c>
      <c r="R21" s="6">
        <f t="shared" si="13"/>
        <v>499</v>
      </c>
      <c r="S21" s="6">
        <f t="shared" si="13"/>
        <v>477</v>
      </c>
      <c r="T21" s="6">
        <f t="shared" si="13"/>
        <v>492</v>
      </c>
      <c r="U21" s="6">
        <f t="shared" si="13"/>
        <v>484</v>
      </c>
      <c r="V21" s="6">
        <f t="shared" si="13"/>
        <v>492</v>
      </c>
      <c r="W21" s="6">
        <f t="shared" si="13"/>
        <v>499</v>
      </c>
      <c r="X21" s="6">
        <f t="shared" si="13"/>
        <v>505</v>
      </c>
      <c r="Y21" s="6">
        <f t="shared" si="13"/>
        <v>500</v>
      </c>
      <c r="Z21" s="6">
        <f t="shared" si="13"/>
        <v>503</v>
      </c>
      <c r="AA21" s="6">
        <f t="shared" si="13"/>
        <v>518</v>
      </c>
      <c r="AB21" s="48">
        <f t="shared" si="13"/>
        <v>502</v>
      </c>
      <c r="AC21" s="48">
        <f t="shared" si="13"/>
        <v>486</v>
      </c>
      <c r="AD21" s="24">
        <f t="shared" si="13"/>
        <v>494</v>
      </c>
      <c r="AE21" s="24">
        <f t="shared" si="13"/>
        <v>494</v>
      </c>
      <c r="AF21" s="24">
        <f t="shared" si="13"/>
        <v>480</v>
      </c>
      <c r="AG21" s="48">
        <f t="shared" si="13"/>
        <v>485</v>
      </c>
      <c r="AH21" s="24">
        <v>478</v>
      </c>
      <c r="AI21" s="24">
        <f t="shared" ref="AI21:AM23" si="14">AI9+AI13</f>
        <v>482</v>
      </c>
      <c r="AJ21" s="24">
        <f t="shared" si="14"/>
        <v>447</v>
      </c>
      <c r="AK21" s="24">
        <f t="shared" si="14"/>
        <v>435</v>
      </c>
      <c r="AL21" s="24">
        <f t="shared" ref="AL21" si="15">AL9+AL13</f>
        <v>422</v>
      </c>
      <c r="AM21" s="24">
        <f t="shared" si="14"/>
        <v>420</v>
      </c>
    </row>
    <row r="22" spans="1:42" s="5" customFormat="1" ht="14.1" customHeight="1">
      <c r="D22" s="22" t="s">
        <v>19</v>
      </c>
      <c r="E22" s="6">
        <f t="shared" si="13"/>
        <v>428</v>
      </c>
      <c r="F22" s="6">
        <f t="shared" si="13"/>
        <v>429</v>
      </c>
      <c r="G22" s="6">
        <f t="shared" si="13"/>
        <v>442</v>
      </c>
      <c r="H22" s="6">
        <f t="shared" si="13"/>
        <v>461</v>
      </c>
      <c r="I22" s="6">
        <f t="shared" si="13"/>
        <v>463</v>
      </c>
      <c r="J22" s="6">
        <f t="shared" si="13"/>
        <v>480</v>
      </c>
      <c r="K22" s="6">
        <f t="shared" si="13"/>
        <v>472</v>
      </c>
      <c r="L22" s="6">
        <f t="shared" si="13"/>
        <v>463</v>
      </c>
      <c r="M22" s="6">
        <f t="shared" si="13"/>
        <v>480</v>
      </c>
      <c r="N22" s="6">
        <f t="shared" si="13"/>
        <v>469</v>
      </c>
      <c r="O22" s="7">
        <f t="shared" si="13"/>
        <v>445</v>
      </c>
      <c r="P22" s="7">
        <f t="shared" si="13"/>
        <v>444</v>
      </c>
      <c r="Q22" s="7">
        <f t="shared" si="13"/>
        <v>436</v>
      </c>
      <c r="R22" s="7">
        <f t="shared" si="13"/>
        <v>440</v>
      </c>
      <c r="S22" s="7">
        <f t="shared" si="13"/>
        <v>434</v>
      </c>
      <c r="T22" s="7">
        <f t="shared" si="13"/>
        <v>435</v>
      </c>
      <c r="U22" s="7">
        <f t="shared" si="13"/>
        <v>422</v>
      </c>
      <c r="V22" s="7">
        <f t="shared" si="13"/>
        <v>420</v>
      </c>
      <c r="W22" s="7">
        <f t="shared" si="13"/>
        <v>415</v>
      </c>
      <c r="X22" s="7">
        <f t="shared" si="13"/>
        <v>435</v>
      </c>
      <c r="Y22" s="7">
        <f t="shared" si="13"/>
        <v>426</v>
      </c>
      <c r="Z22" s="7">
        <f t="shared" si="13"/>
        <v>422</v>
      </c>
      <c r="AA22" s="7">
        <f t="shared" si="13"/>
        <v>430</v>
      </c>
      <c r="AB22" s="24">
        <f t="shared" si="13"/>
        <v>430</v>
      </c>
      <c r="AC22" s="24">
        <f t="shared" si="13"/>
        <v>433</v>
      </c>
      <c r="AD22" s="24">
        <f t="shared" si="13"/>
        <v>438</v>
      </c>
      <c r="AE22" s="24">
        <f t="shared" si="13"/>
        <v>419</v>
      </c>
      <c r="AF22" s="24">
        <f>AF10+AF14</f>
        <v>414</v>
      </c>
      <c r="AG22" s="24">
        <f t="shared" si="13"/>
        <v>421</v>
      </c>
      <c r="AH22" s="24">
        <f>AH10+AH14</f>
        <v>400</v>
      </c>
      <c r="AI22" s="24">
        <f t="shared" si="14"/>
        <v>410</v>
      </c>
      <c r="AJ22" s="24">
        <f t="shared" si="14"/>
        <v>430</v>
      </c>
      <c r="AK22" s="24">
        <f t="shared" si="14"/>
        <v>425</v>
      </c>
      <c r="AL22" s="24">
        <f t="shared" ref="AL22" si="16">AL10+AL14</f>
        <v>415</v>
      </c>
      <c r="AM22" s="24">
        <f t="shared" si="14"/>
        <v>380</v>
      </c>
    </row>
    <row r="23" spans="1:42" s="5" customFormat="1" ht="14.1" customHeight="1">
      <c r="D23" s="22" t="s">
        <v>17</v>
      </c>
      <c r="E23" s="6">
        <f t="shared" si="13"/>
        <v>326</v>
      </c>
      <c r="F23" s="6">
        <f t="shared" si="13"/>
        <v>323</v>
      </c>
      <c r="G23" s="6">
        <f t="shared" si="13"/>
        <v>316</v>
      </c>
      <c r="H23" s="6">
        <f t="shared" si="13"/>
        <v>311</v>
      </c>
      <c r="I23" s="6">
        <f t="shared" si="13"/>
        <v>305</v>
      </c>
      <c r="J23" s="6">
        <f t="shared" si="13"/>
        <v>287</v>
      </c>
      <c r="K23" s="6">
        <f t="shared" si="13"/>
        <v>295</v>
      </c>
      <c r="L23" s="6">
        <f t="shared" si="13"/>
        <v>292</v>
      </c>
      <c r="M23" s="6">
        <f t="shared" si="13"/>
        <v>293</v>
      </c>
      <c r="N23" s="6">
        <f t="shared" si="13"/>
        <v>318</v>
      </c>
      <c r="O23" s="7">
        <f t="shared" si="13"/>
        <v>352</v>
      </c>
      <c r="P23" s="7">
        <f t="shared" si="13"/>
        <v>340</v>
      </c>
      <c r="Q23" s="7">
        <f t="shared" si="13"/>
        <v>331</v>
      </c>
      <c r="R23" s="7">
        <f t="shared" si="13"/>
        <v>350</v>
      </c>
      <c r="S23" s="7">
        <f t="shared" si="13"/>
        <v>352</v>
      </c>
      <c r="T23" s="7">
        <f t="shared" si="13"/>
        <v>355</v>
      </c>
      <c r="U23" s="7">
        <f t="shared" si="13"/>
        <v>328</v>
      </c>
      <c r="V23" s="7">
        <f t="shared" si="13"/>
        <v>303</v>
      </c>
      <c r="W23" s="7">
        <f t="shared" si="13"/>
        <v>323</v>
      </c>
      <c r="X23" s="7">
        <f t="shared" si="13"/>
        <v>327</v>
      </c>
      <c r="Y23" s="7">
        <f t="shared" si="13"/>
        <v>300</v>
      </c>
      <c r="Z23" s="7">
        <f t="shared" si="13"/>
        <v>288</v>
      </c>
      <c r="AA23" s="7">
        <f t="shared" si="13"/>
        <v>302</v>
      </c>
      <c r="AB23" s="24">
        <f t="shared" si="13"/>
        <v>291</v>
      </c>
      <c r="AC23" s="24">
        <f t="shared" si="13"/>
        <v>314</v>
      </c>
      <c r="AD23" s="24">
        <f t="shared" si="13"/>
        <v>367</v>
      </c>
      <c r="AE23" s="24">
        <f t="shared" si="13"/>
        <v>369</v>
      </c>
      <c r="AF23" s="24">
        <f>AF11+AF15</f>
        <v>374</v>
      </c>
      <c r="AG23" s="24">
        <f t="shared" si="13"/>
        <v>360</v>
      </c>
      <c r="AH23" s="24">
        <f>AH11+AH15</f>
        <v>335</v>
      </c>
      <c r="AI23" s="24">
        <f t="shared" si="14"/>
        <v>290</v>
      </c>
      <c r="AJ23" s="24">
        <f t="shared" si="14"/>
        <v>245</v>
      </c>
      <c r="AK23" s="24">
        <f t="shared" si="14"/>
        <v>212</v>
      </c>
      <c r="AL23" s="24">
        <f t="shared" ref="AL23" si="17">AL11+AL15</f>
        <v>199</v>
      </c>
      <c r="AM23" s="24">
        <f t="shared" si="14"/>
        <v>207</v>
      </c>
      <c r="AP23" s="31"/>
    </row>
    <row r="24" spans="1:42" s="31" customFormat="1" ht="15" customHeight="1">
      <c r="A24" s="64" t="s">
        <v>33</v>
      </c>
      <c r="B24" s="64"/>
      <c r="C24" s="64"/>
      <c r="D24" s="64"/>
      <c r="E24" s="33">
        <f t="shared" ref="E24:P24" si="18">SUM(E25:E28)</f>
        <v>434</v>
      </c>
      <c r="F24" s="33">
        <f t="shared" si="18"/>
        <v>337</v>
      </c>
      <c r="G24" s="33">
        <f t="shared" si="18"/>
        <v>311</v>
      </c>
      <c r="H24" s="33">
        <f t="shared" si="18"/>
        <v>305</v>
      </c>
      <c r="I24" s="30">
        <f t="shared" si="18"/>
        <v>304</v>
      </c>
      <c r="J24" s="30">
        <f t="shared" si="18"/>
        <v>326</v>
      </c>
      <c r="K24" s="30">
        <f t="shared" si="18"/>
        <v>333</v>
      </c>
      <c r="L24" s="30">
        <f t="shared" si="18"/>
        <v>322</v>
      </c>
      <c r="M24" s="30">
        <f t="shared" si="18"/>
        <v>358</v>
      </c>
      <c r="N24" s="30">
        <f t="shared" si="18"/>
        <v>358</v>
      </c>
      <c r="O24" s="30">
        <f t="shared" si="18"/>
        <v>354</v>
      </c>
      <c r="P24" s="30">
        <f t="shared" si="18"/>
        <v>361</v>
      </c>
      <c r="Q24" s="30">
        <f t="shared" ref="Q24:AF24" si="19">SUM(Q25:Q29)</f>
        <v>365</v>
      </c>
      <c r="R24" s="30">
        <f t="shared" si="19"/>
        <v>382</v>
      </c>
      <c r="S24" s="30">
        <f t="shared" si="19"/>
        <v>368</v>
      </c>
      <c r="T24" s="30">
        <f t="shared" si="19"/>
        <v>376</v>
      </c>
      <c r="U24" s="30">
        <f t="shared" si="19"/>
        <v>396</v>
      </c>
      <c r="V24" s="30">
        <f t="shared" si="19"/>
        <v>384</v>
      </c>
      <c r="W24" s="30">
        <f t="shared" si="19"/>
        <v>409</v>
      </c>
      <c r="X24" s="30">
        <f t="shared" si="19"/>
        <v>400</v>
      </c>
      <c r="Y24" s="30">
        <f t="shared" si="19"/>
        <v>432</v>
      </c>
      <c r="Z24" s="30">
        <f t="shared" si="19"/>
        <v>473</v>
      </c>
      <c r="AA24" s="30">
        <f t="shared" si="19"/>
        <v>514</v>
      </c>
      <c r="AB24" s="45">
        <f t="shared" si="19"/>
        <v>563</v>
      </c>
      <c r="AC24" s="45">
        <f t="shared" si="19"/>
        <v>574</v>
      </c>
      <c r="AD24" s="45">
        <f t="shared" si="19"/>
        <v>584</v>
      </c>
      <c r="AE24" s="45">
        <f t="shared" si="19"/>
        <v>596</v>
      </c>
      <c r="AF24" s="45">
        <f t="shared" si="19"/>
        <v>604</v>
      </c>
      <c r="AG24" s="45">
        <f t="shared" ref="AG24:AM24" si="20">SUM(AG25:AG29)</f>
        <v>578</v>
      </c>
      <c r="AH24" s="45">
        <f t="shared" si="20"/>
        <v>601</v>
      </c>
      <c r="AI24" s="45">
        <f t="shared" si="20"/>
        <v>579</v>
      </c>
      <c r="AJ24" s="45">
        <f t="shared" si="20"/>
        <v>580</v>
      </c>
      <c r="AK24" s="45">
        <f t="shared" si="20"/>
        <v>573</v>
      </c>
      <c r="AL24" s="45">
        <f t="shared" si="20"/>
        <v>606</v>
      </c>
      <c r="AM24" s="45">
        <f t="shared" si="20"/>
        <v>627</v>
      </c>
      <c r="AO24" s="53"/>
      <c r="AP24" s="5"/>
    </row>
    <row r="25" spans="1:42" s="5" customFormat="1" ht="14.1" customHeight="1">
      <c r="B25" s="58" t="s">
        <v>4</v>
      </c>
      <c r="C25" s="58"/>
      <c r="D25" s="58"/>
      <c r="E25" s="6">
        <f>8+1+6</f>
        <v>15</v>
      </c>
      <c r="F25" s="6">
        <f>10+1+5</f>
        <v>16</v>
      </c>
      <c r="G25" s="6">
        <f>10+1+3</f>
        <v>14</v>
      </c>
      <c r="H25" s="6">
        <f>7+0+3</f>
        <v>10</v>
      </c>
      <c r="I25" s="7">
        <v>12</v>
      </c>
      <c r="J25" s="7">
        <f>6+4</f>
        <v>10</v>
      </c>
      <c r="K25" s="7">
        <f>5+0+3</f>
        <v>8</v>
      </c>
      <c r="L25" s="7">
        <v>10</v>
      </c>
      <c r="M25" s="7">
        <v>14</v>
      </c>
      <c r="N25" s="7">
        <f>5+2+7</f>
        <v>14</v>
      </c>
      <c r="O25" s="7">
        <v>13</v>
      </c>
      <c r="P25" s="7">
        <v>16</v>
      </c>
      <c r="Q25" s="7">
        <f>Q31+Q32+Q34-Q18-Q19-Q21</f>
        <v>10</v>
      </c>
      <c r="R25" s="7">
        <f>R31+R32+R34-R18-R19-R21</f>
        <v>9</v>
      </c>
      <c r="S25" s="7">
        <v>10</v>
      </c>
      <c r="T25" s="7">
        <v>6</v>
      </c>
      <c r="U25" s="7">
        <v>9</v>
      </c>
      <c r="V25" s="7">
        <v>4</v>
      </c>
      <c r="W25" s="7">
        <v>5</v>
      </c>
      <c r="X25" s="7">
        <v>5</v>
      </c>
      <c r="Y25" s="7">
        <v>10</v>
      </c>
      <c r="Z25" s="7">
        <v>7</v>
      </c>
      <c r="AA25" s="7">
        <v>10</v>
      </c>
      <c r="AB25" s="24">
        <v>13</v>
      </c>
      <c r="AC25" s="24">
        <v>9</v>
      </c>
      <c r="AD25" s="24">
        <v>7</v>
      </c>
      <c r="AE25" s="24">
        <v>7</v>
      </c>
      <c r="AF25" s="24">
        <v>14</v>
      </c>
      <c r="AG25" s="24">
        <v>8</v>
      </c>
      <c r="AH25" s="24">
        <v>48</v>
      </c>
      <c r="AI25" s="24">
        <v>77</v>
      </c>
      <c r="AJ25" s="24">
        <v>93</v>
      </c>
      <c r="AK25" s="24">
        <v>107</v>
      </c>
      <c r="AL25" s="24">
        <v>129</v>
      </c>
      <c r="AM25" s="24">
        <v>151</v>
      </c>
    </row>
    <row r="26" spans="1:42" s="5" customFormat="1" ht="14.1" customHeight="1">
      <c r="B26" s="58" t="s">
        <v>5</v>
      </c>
      <c r="C26" s="58"/>
      <c r="D26" s="58"/>
      <c r="E26" s="6">
        <f>9+3+7</f>
        <v>19</v>
      </c>
      <c r="F26" s="6">
        <f>9+1+5</f>
        <v>15</v>
      </c>
      <c r="G26" s="6">
        <f>8+1+3</f>
        <v>12</v>
      </c>
      <c r="H26" s="6">
        <f>10+3+2</f>
        <v>15</v>
      </c>
      <c r="I26" s="7">
        <v>17</v>
      </c>
      <c r="J26" s="7">
        <f>11+2</f>
        <v>13</v>
      </c>
      <c r="K26" s="7">
        <f>11+0+3</f>
        <v>14</v>
      </c>
      <c r="L26" s="7">
        <v>14</v>
      </c>
      <c r="M26" s="7">
        <v>14</v>
      </c>
      <c r="N26" s="7">
        <f>11+2+4</f>
        <v>17</v>
      </c>
      <c r="O26" s="7">
        <v>23</v>
      </c>
      <c r="P26" s="7">
        <v>18</v>
      </c>
      <c r="Q26" s="7">
        <f>Q35-Q22</f>
        <v>12</v>
      </c>
      <c r="R26" s="7">
        <f>R35-R22</f>
        <v>11</v>
      </c>
      <c r="S26" s="7">
        <v>8</v>
      </c>
      <c r="T26" s="7">
        <v>7</v>
      </c>
      <c r="U26" s="7">
        <v>10</v>
      </c>
      <c r="V26" s="7">
        <v>7</v>
      </c>
      <c r="W26" s="7">
        <v>7</v>
      </c>
      <c r="X26" s="7">
        <v>9</v>
      </c>
      <c r="Y26" s="7">
        <v>9</v>
      </c>
      <c r="Z26" s="7">
        <v>9</v>
      </c>
      <c r="AA26" s="7">
        <v>9</v>
      </c>
      <c r="AB26" s="24">
        <v>10</v>
      </c>
      <c r="AC26" s="24">
        <v>13</v>
      </c>
      <c r="AD26" s="24">
        <v>21</v>
      </c>
      <c r="AE26" s="24">
        <v>20</v>
      </c>
      <c r="AF26" s="24">
        <v>29</v>
      </c>
      <c r="AG26" s="24">
        <v>28</v>
      </c>
      <c r="AH26" s="24">
        <v>180</v>
      </c>
      <c r="AI26" s="24">
        <v>167</v>
      </c>
      <c r="AJ26" s="24">
        <v>164</v>
      </c>
      <c r="AK26" s="24">
        <v>175</v>
      </c>
      <c r="AL26" s="24">
        <v>177</v>
      </c>
      <c r="AM26" s="24">
        <v>175</v>
      </c>
    </row>
    <row r="27" spans="1:42" s="5" customFormat="1" ht="14.1" customHeight="1">
      <c r="B27" s="58" t="s">
        <v>6</v>
      </c>
      <c r="C27" s="58"/>
      <c r="D27" s="58"/>
      <c r="E27" s="6">
        <f>58+70+5</f>
        <v>133</v>
      </c>
      <c r="F27" s="6">
        <f>64+46+4</f>
        <v>114</v>
      </c>
      <c r="G27" s="6">
        <f>57+44+4</f>
        <v>105</v>
      </c>
      <c r="H27" s="6">
        <f>52+47+3</f>
        <v>102</v>
      </c>
      <c r="I27" s="7">
        <v>101</v>
      </c>
      <c r="J27" s="7">
        <f>42+71+10</f>
        <v>123</v>
      </c>
      <c r="K27" s="7">
        <f>39+64+4</f>
        <v>107</v>
      </c>
      <c r="L27" s="7">
        <f>42+78+2</f>
        <v>122</v>
      </c>
      <c r="M27" s="7">
        <f>37+91+2</f>
        <v>130</v>
      </c>
      <c r="N27" s="7">
        <f>38+87+2</f>
        <v>127</v>
      </c>
      <c r="O27" s="7">
        <v>129</v>
      </c>
      <c r="P27" s="7">
        <f>43+85+1</f>
        <v>129</v>
      </c>
      <c r="Q27" s="7">
        <f>Q36-Q23</f>
        <v>35</v>
      </c>
      <c r="R27" s="7">
        <f>R36-R23</f>
        <v>33</v>
      </c>
      <c r="S27" s="7">
        <v>27</v>
      </c>
      <c r="T27" s="7">
        <v>27</v>
      </c>
      <c r="U27" s="7">
        <v>27</v>
      </c>
      <c r="V27" s="7">
        <v>25</v>
      </c>
      <c r="W27" s="7">
        <v>26</v>
      </c>
      <c r="X27" s="7">
        <v>24</v>
      </c>
      <c r="Y27" s="7">
        <v>40</v>
      </c>
      <c r="Z27" s="7">
        <v>47</v>
      </c>
      <c r="AA27" s="7">
        <v>46</v>
      </c>
      <c r="AB27" s="24">
        <v>48</v>
      </c>
      <c r="AC27" s="24">
        <v>51</v>
      </c>
      <c r="AD27" s="24">
        <v>47</v>
      </c>
      <c r="AE27" s="24">
        <v>47</v>
      </c>
      <c r="AF27" s="24">
        <v>69</v>
      </c>
      <c r="AG27" s="24">
        <v>74</v>
      </c>
      <c r="AH27" s="24">
        <v>252</v>
      </c>
      <c r="AI27" s="24">
        <v>247</v>
      </c>
      <c r="AJ27" s="24">
        <v>223</v>
      </c>
      <c r="AK27" s="24">
        <v>224</v>
      </c>
      <c r="AL27" s="24">
        <v>227</v>
      </c>
      <c r="AM27" s="24">
        <v>234</v>
      </c>
    </row>
    <row r="28" spans="1:42" s="5" customFormat="1" ht="14.1" hidden="1" customHeight="1">
      <c r="B28" s="58" t="s">
        <v>7</v>
      </c>
      <c r="C28" s="58"/>
      <c r="D28" s="58"/>
      <c r="E28" s="6">
        <f>107+157+1+2</f>
        <v>267</v>
      </c>
      <c r="F28" s="6">
        <f>98+97+0-3</f>
        <v>192</v>
      </c>
      <c r="G28" s="6">
        <f>81+98+1</f>
        <v>180</v>
      </c>
      <c r="H28" s="6">
        <f>72+106+0</f>
        <v>178</v>
      </c>
      <c r="I28" s="7">
        <f>59+114+1</f>
        <v>174</v>
      </c>
      <c r="J28" s="7">
        <f>51+129</f>
        <v>180</v>
      </c>
      <c r="K28" s="7">
        <f>49+153+2</f>
        <v>204</v>
      </c>
      <c r="L28" s="7">
        <f>49+127</f>
        <v>176</v>
      </c>
      <c r="M28" s="7">
        <f>53+147</f>
        <v>200</v>
      </c>
      <c r="N28" s="7">
        <f>54+146</f>
        <v>200</v>
      </c>
      <c r="O28" s="7">
        <v>189</v>
      </c>
      <c r="P28" s="7">
        <f>50+148</f>
        <v>198</v>
      </c>
      <c r="Q28" s="7">
        <f>Q37-Q20</f>
        <v>44</v>
      </c>
      <c r="R28" s="7">
        <f>R37-R20</f>
        <v>40</v>
      </c>
      <c r="S28" s="7">
        <v>39</v>
      </c>
      <c r="T28" s="7">
        <v>41</v>
      </c>
      <c r="U28" s="7">
        <v>38</v>
      </c>
      <c r="V28" s="7">
        <v>37</v>
      </c>
      <c r="W28" s="7">
        <v>42</v>
      </c>
      <c r="X28" s="7">
        <v>40</v>
      </c>
      <c r="Y28" s="7">
        <v>39</v>
      </c>
      <c r="Z28" s="7">
        <v>37</v>
      </c>
      <c r="AA28" s="7">
        <v>38</v>
      </c>
      <c r="AB28" s="24">
        <v>39</v>
      </c>
      <c r="AC28" s="24">
        <v>34</v>
      </c>
      <c r="AD28" s="24">
        <v>34</v>
      </c>
      <c r="AE28" s="24">
        <v>25</v>
      </c>
      <c r="AF28" s="24">
        <v>0</v>
      </c>
      <c r="AG28" s="24">
        <v>0</v>
      </c>
      <c r="AH28" s="24">
        <v>0</v>
      </c>
      <c r="AI28" s="24"/>
      <c r="AJ28" s="24"/>
      <c r="AK28" s="24"/>
      <c r="AL28" s="24"/>
      <c r="AM28" s="24"/>
    </row>
    <row r="29" spans="1:42" s="5" customFormat="1" ht="14.1" customHeight="1">
      <c r="A29" s="11"/>
      <c r="B29" s="58" t="s">
        <v>9</v>
      </c>
      <c r="C29" s="58"/>
      <c r="D29" s="58"/>
      <c r="E29" s="12"/>
      <c r="F29" s="12"/>
      <c r="G29" s="12"/>
      <c r="H29" s="12"/>
      <c r="I29" s="13"/>
      <c r="J29" s="13"/>
      <c r="K29" s="13"/>
      <c r="L29" s="13"/>
      <c r="M29" s="13"/>
      <c r="N29" s="13"/>
      <c r="O29" s="13"/>
      <c r="P29" s="13"/>
      <c r="Q29" s="13">
        <f>Q38</f>
        <v>264</v>
      </c>
      <c r="R29" s="13">
        <f>R38</f>
        <v>289</v>
      </c>
      <c r="S29" s="13">
        <f>S38</f>
        <v>284</v>
      </c>
      <c r="T29" s="13">
        <v>295</v>
      </c>
      <c r="U29" s="13">
        <v>312</v>
      </c>
      <c r="V29" s="13">
        <v>311</v>
      </c>
      <c r="W29" s="13">
        <v>329</v>
      </c>
      <c r="X29" s="13">
        <v>322</v>
      </c>
      <c r="Y29" s="13">
        <v>334</v>
      </c>
      <c r="Z29" s="13">
        <v>373</v>
      </c>
      <c r="AA29" s="13">
        <v>411</v>
      </c>
      <c r="AB29" s="49">
        <v>453</v>
      </c>
      <c r="AC29" s="49">
        <v>467</v>
      </c>
      <c r="AD29" s="49">
        <v>475</v>
      </c>
      <c r="AE29" s="49">
        <v>497</v>
      </c>
      <c r="AF29" s="49">
        <v>492</v>
      </c>
      <c r="AG29" s="49">
        <v>468</v>
      </c>
      <c r="AH29" s="49">
        <v>121</v>
      </c>
      <c r="AI29" s="49">
        <v>88</v>
      </c>
      <c r="AJ29" s="49">
        <v>100</v>
      </c>
      <c r="AK29" s="49">
        <v>67</v>
      </c>
      <c r="AL29" s="49">
        <v>73</v>
      </c>
      <c r="AM29" s="49">
        <v>67</v>
      </c>
      <c r="AP29" s="31"/>
    </row>
    <row r="30" spans="1:42" s="31" customFormat="1" ht="15" customHeight="1">
      <c r="A30" s="61" t="s">
        <v>21</v>
      </c>
      <c r="B30" s="61"/>
      <c r="C30" s="61"/>
      <c r="D30" s="61"/>
      <c r="E30" s="33">
        <f t="shared" ref="E30:P30" si="21">SUM(E31:E37)</f>
        <v>1903</v>
      </c>
      <c r="F30" s="33">
        <f t="shared" si="21"/>
        <v>1785</v>
      </c>
      <c r="G30" s="33">
        <f t="shared" si="21"/>
        <v>1759</v>
      </c>
      <c r="H30" s="33">
        <f t="shared" si="21"/>
        <v>1762</v>
      </c>
      <c r="I30" s="33">
        <f t="shared" si="21"/>
        <v>1759</v>
      </c>
      <c r="J30" s="33">
        <f t="shared" si="21"/>
        <v>1781</v>
      </c>
      <c r="K30" s="33">
        <f t="shared" si="21"/>
        <v>1786</v>
      </c>
      <c r="L30" s="33">
        <f t="shared" si="21"/>
        <v>1749</v>
      </c>
      <c r="M30" s="33">
        <f t="shared" si="21"/>
        <v>1797</v>
      </c>
      <c r="N30" s="33">
        <f t="shared" si="21"/>
        <v>1781</v>
      </c>
      <c r="O30" s="30">
        <f t="shared" si="21"/>
        <v>1779</v>
      </c>
      <c r="P30" s="30">
        <f t="shared" si="21"/>
        <v>1757</v>
      </c>
      <c r="Q30" s="30">
        <f t="shared" ref="Q30:AE30" si="22">SUM(Q31:Q38)</f>
        <v>1720</v>
      </c>
      <c r="R30" s="30">
        <f t="shared" si="22"/>
        <v>1751</v>
      </c>
      <c r="S30" s="30">
        <f t="shared" si="22"/>
        <v>1707</v>
      </c>
      <c r="T30" s="30">
        <f t="shared" si="22"/>
        <v>1734</v>
      </c>
      <c r="U30" s="30">
        <f t="shared" si="22"/>
        <v>1709</v>
      </c>
      <c r="V30" s="30">
        <f t="shared" si="22"/>
        <v>1676</v>
      </c>
      <c r="W30" s="30">
        <f t="shared" si="22"/>
        <v>1723</v>
      </c>
      <c r="X30" s="30">
        <f t="shared" si="22"/>
        <v>1746</v>
      </c>
      <c r="Y30" s="30">
        <f t="shared" si="22"/>
        <v>1740</v>
      </c>
      <c r="Z30" s="30">
        <f t="shared" si="22"/>
        <v>1766</v>
      </c>
      <c r="AA30" s="30">
        <f t="shared" si="22"/>
        <v>1845</v>
      </c>
      <c r="AB30" s="45">
        <f t="shared" si="22"/>
        <v>1869</v>
      </c>
      <c r="AC30" s="45">
        <f t="shared" si="22"/>
        <v>1892</v>
      </c>
      <c r="AD30" s="45">
        <f t="shared" si="22"/>
        <v>1973</v>
      </c>
      <c r="AE30" s="45">
        <f t="shared" si="22"/>
        <v>1969</v>
      </c>
      <c r="AF30" s="45">
        <f>SUM(AF31:AF38)</f>
        <v>1966</v>
      </c>
      <c r="AG30" s="45">
        <f t="shared" ref="AG30:AM30" si="23">AG24+AG17</f>
        <v>1933</v>
      </c>
      <c r="AH30" s="45">
        <f>AH24+AH17</f>
        <v>1910</v>
      </c>
      <c r="AI30" s="45">
        <f>AI24+AI17</f>
        <v>1858</v>
      </c>
      <c r="AJ30" s="45">
        <f>AJ24+AJ17</f>
        <v>1799</v>
      </c>
      <c r="AK30" s="45">
        <f>AK24+AK17</f>
        <v>1749</v>
      </c>
      <c r="AL30" s="45">
        <f t="shared" ref="AL30" si="24">AL24+AL17</f>
        <v>1746</v>
      </c>
      <c r="AM30" s="45">
        <f t="shared" si="23"/>
        <v>1746</v>
      </c>
    </row>
    <row r="31" spans="1:42" s="31" customFormat="1" ht="14.1" customHeight="1">
      <c r="B31" s="65" t="s">
        <v>2</v>
      </c>
      <c r="C31" s="65"/>
      <c r="D31" s="65"/>
      <c r="E31" s="35">
        <f t="shared" ref="E31:P31" si="25">SUM(E6)</f>
        <v>48</v>
      </c>
      <c r="F31" s="35">
        <f t="shared" si="25"/>
        <v>51</v>
      </c>
      <c r="G31" s="35">
        <f t="shared" si="25"/>
        <v>50</v>
      </c>
      <c r="H31" s="35">
        <f t="shared" si="25"/>
        <v>52</v>
      </c>
      <c r="I31" s="36">
        <f t="shared" si="25"/>
        <v>54</v>
      </c>
      <c r="J31" s="36">
        <f t="shared" si="25"/>
        <v>53</v>
      </c>
      <c r="K31" s="36">
        <f t="shared" si="25"/>
        <v>58</v>
      </c>
      <c r="L31" s="36">
        <f t="shared" si="25"/>
        <v>58</v>
      </c>
      <c r="M31" s="36">
        <f t="shared" si="25"/>
        <v>53</v>
      </c>
      <c r="N31" s="36">
        <f t="shared" si="25"/>
        <v>51</v>
      </c>
      <c r="O31" s="36">
        <f t="shared" si="25"/>
        <v>49</v>
      </c>
      <c r="P31" s="36">
        <f t="shared" si="25"/>
        <v>47</v>
      </c>
      <c r="Q31" s="36">
        <v>43</v>
      </c>
      <c r="R31" s="36">
        <v>42</v>
      </c>
      <c r="S31" s="36">
        <f t="shared" ref="S31:AE31" si="26">SUM(S6)</f>
        <v>41</v>
      </c>
      <c r="T31" s="36">
        <f t="shared" si="26"/>
        <v>38</v>
      </c>
      <c r="U31" s="36">
        <f t="shared" si="26"/>
        <v>39</v>
      </c>
      <c r="V31" s="36">
        <f t="shared" si="26"/>
        <v>39</v>
      </c>
      <c r="W31" s="37">
        <f t="shared" si="26"/>
        <v>38</v>
      </c>
      <c r="X31" s="37">
        <f t="shared" si="26"/>
        <v>39</v>
      </c>
      <c r="Y31" s="37">
        <f t="shared" si="26"/>
        <v>41</v>
      </c>
      <c r="Z31" s="37">
        <f t="shared" si="26"/>
        <v>40</v>
      </c>
      <c r="AA31" s="37">
        <f t="shared" si="26"/>
        <v>41</v>
      </c>
      <c r="AB31" s="50">
        <f t="shared" si="26"/>
        <v>41</v>
      </c>
      <c r="AC31" s="50">
        <f t="shared" si="26"/>
        <v>42</v>
      </c>
      <c r="AD31" s="50">
        <f t="shared" si="26"/>
        <v>44</v>
      </c>
      <c r="AE31" s="50">
        <f t="shared" si="26"/>
        <v>44</v>
      </c>
      <c r="AF31" s="50">
        <f>SUM(AF6)</f>
        <v>48</v>
      </c>
      <c r="AG31" s="50">
        <f t="shared" ref="AG31:AG33" si="27">AG18</f>
        <v>47</v>
      </c>
      <c r="AH31" s="50">
        <f t="shared" ref="AH31:AM33" si="28">AH18</f>
        <v>49</v>
      </c>
      <c r="AI31" s="50">
        <f t="shared" si="28"/>
        <v>50</v>
      </c>
      <c r="AJ31" s="50">
        <f t="shared" si="28"/>
        <v>49</v>
      </c>
      <c r="AK31" s="50">
        <f t="shared" si="28"/>
        <v>52</v>
      </c>
      <c r="AL31" s="50">
        <f t="shared" ref="AL31" si="29">AL18</f>
        <v>52</v>
      </c>
      <c r="AM31" s="50">
        <f t="shared" si="28"/>
        <v>54</v>
      </c>
    </row>
    <row r="32" spans="1:42" s="31" customFormat="1" ht="14.1" customHeight="1">
      <c r="B32" s="65" t="s">
        <v>3</v>
      </c>
      <c r="C32" s="65"/>
      <c r="D32" s="65"/>
      <c r="E32" s="35"/>
      <c r="F32" s="35"/>
      <c r="G32" s="35">
        <f t="shared" ref="G32:P32" si="30">G7</f>
        <v>0</v>
      </c>
      <c r="H32" s="35">
        <f t="shared" si="30"/>
        <v>9</v>
      </c>
      <c r="I32" s="35">
        <f t="shared" si="30"/>
        <v>14</v>
      </c>
      <c r="J32" s="35">
        <f t="shared" si="30"/>
        <v>15</v>
      </c>
      <c r="K32" s="35">
        <f t="shared" si="30"/>
        <v>23</v>
      </c>
      <c r="L32" s="35">
        <f t="shared" si="30"/>
        <v>27</v>
      </c>
      <c r="M32" s="35">
        <f t="shared" si="30"/>
        <v>29</v>
      </c>
      <c r="N32" s="35">
        <f t="shared" si="30"/>
        <v>37</v>
      </c>
      <c r="O32" s="36">
        <f t="shared" si="30"/>
        <v>33</v>
      </c>
      <c r="P32" s="36">
        <f t="shared" si="30"/>
        <v>36</v>
      </c>
      <c r="Q32" s="36">
        <v>35</v>
      </c>
      <c r="R32" s="36">
        <v>37</v>
      </c>
      <c r="S32" s="36">
        <f t="shared" ref="S32:AE32" si="31">S7</f>
        <v>35</v>
      </c>
      <c r="T32" s="36">
        <f t="shared" si="31"/>
        <v>38</v>
      </c>
      <c r="U32" s="36">
        <f t="shared" si="31"/>
        <v>40</v>
      </c>
      <c r="V32" s="36">
        <f t="shared" si="31"/>
        <v>38</v>
      </c>
      <c r="W32" s="37">
        <f t="shared" si="31"/>
        <v>39</v>
      </c>
      <c r="X32" s="37">
        <f t="shared" si="31"/>
        <v>40</v>
      </c>
      <c r="Y32" s="37">
        <f t="shared" si="31"/>
        <v>41</v>
      </c>
      <c r="Z32" s="37">
        <f t="shared" si="31"/>
        <v>40</v>
      </c>
      <c r="AA32" s="37">
        <f t="shared" si="31"/>
        <v>40</v>
      </c>
      <c r="AB32" s="50">
        <f t="shared" si="31"/>
        <v>39</v>
      </c>
      <c r="AC32" s="50">
        <f t="shared" si="31"/>
        <v>37</v>
      </c>
      <c r="AD32" s="50">
        <f t="shared" si="31"/>
        <v>37</v>
      </c>
      <c r="AE32" s="50">
        <f t="shared" si="31"/>
        <v>37</v>
      </c>
      <c r="AF32" s="50">
        <f>AF7</f>
        <v>35</v>
      </c>
      <c r="AG32" s="50">
        <f t="shared" si="27"/>
        <v>31</v>
      </c>
      <c r="AH32" s="50">
        <f t="shared" si="28"/>
        <v>34</v>
      </c>
      <c r="AI32" s="50">
        <f t="shared" si="28"/>
        <v>31</v>
      </c>
      <c r="AJ32" s="50">
        <f t="shared" si="28"/>
        <v>29</v>
      </c>
      <c r="AK32" s="50">
        <f t="shared" si="28"/>
        <v>31</v>
      </c>
      <c r="AL32" s="50">
        <f t="shared" ref="AL32" si="32">AL19</f>
        <v>29</v>
      </c>
      <c r="AM32" s="50">
        <f t="shared" si="28"/>
        <v>30</v>
      </c>
    </row>
    <row r="33" spans="1:42" s="31" customFormat="1" ht="14.1" customHeight="1">
      <c r="B33" s="65" t="s">
        <v>10</v>
      </c>
      <c r="C33" s="65"/>
      <c r="D33" s="6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6"/>
      <c r="P33" s="36"/>
      <c r="Q33" s="36"/>
      <c r="R33" s="36"/>
      <c r="S33" s="36">
        <v>0</v>
      </c>
      <c r="T33" s="36">
        <v>0</v>
      </c>
      <c r="U33" s="36">
        <v>0</v>
      </c>
      <c r="V33" s="36">
        <v>0</v>
      </c>
      <c r="W33" s="37">
        <v>0</v>
      </c>
      <c r="X33" s="37">
        <v>0</v>
      </c>
      <c r="Y33" s="37">
        <v>0</v>
      </c>
      <c r="Z33" s="37">
        <v>0</v>
      </c>
      <c r="AA33" s="37">
        <v>0</v>
      </c>
      <c r="AB33" s="50">
        <v>3</v>
      </c>
      <c r="AC33" s="50">
        <f>AC8</f>
        <v>6</v>
      </c>
      <c r="AD33" s="50">
        <f>AD8</f>
        <v>9</v>
      </c>
      <c r="AE33" s="50">
        <f>AE8</f>
        <v>10</v>
      </c>
      <c r="AF33" s="50">
        <f>AF8</f>
        <v>11</v>
      </c>
      <c r="AG33" s="50">
        <f t="shared" si="27"/>
        <v>11</v>
      </c>
      <c r="AH33" s="50">
        <f t="shared" si="28"/>
        <v>13</v>
      </c>
      <c r="AI33" s="50">
        <f t="shared" si="28"/>
        <v>16</v>
      </c>
      <c r="AJ33" s="50">
        <f t="shared" si="28"/>
        <v>19</v>
      </c>
      <c r="AK33" s="50">
        <f t="shared" si="28"/>
        <v>21</v>
      </c>
      <c r="AL33" s="50">
        <f t="shared" ref="AL33" si="33">AL20</f>
        <v>23</v>
      </c>
      <c r="AM33" s="50">
        <f t="shared" si="28"/>
        <v>28</v>
      </c>
    </row>
    <row r="34" spans="1:42" s="31" customFormat="1" ht="14.1" customHeight="1">
      <c r="B34" s="65" t="s">
        <v>4</v>
      </c>
      <c r="C34" s="65"/>
      <c r="D34" s="65"/>
      <c r="E34" s="35">
        <f t="shared" ref="E34:P36" si="34">SUM(E9+E13+E25)</f>
        <v>672</v>
      </c>
      <c r="F34" s="35">
        <f t="shared" si="34"/>
        <v>655</v>
      </c>
      <c r="G34" s="35">
        <f t="shared" si="34"/>
        <v>648</v>
      </c>
      <c r="H34" s="35">
        <f t="shared" si="34"/>
        <v>628</v>
      </c>
      <c r="I34" s="36">
        <f t="shared" si="34"/>
        <v>625</v>
      </c>
      <c r="J34" s="36">
        <f t="shared" si="34"/>
        <v>627</v>
      </c>
      <c r="K34" s="36">
        <f t="shared" si="34"/>
        <v>610</v>
      </c>
      <c r="L34" s="36">
        <f t="shared" si="34"/>
        <v>595</v>
      </c>
      <c r="M34" s="36">
        <f t="shared" si="34"/>
        <v>594</v>
      </c>
      <c r="N34" s="36">
        <f t="shared" si="34"/>
        <v>561</v>
      </c>
      <c r="O34" s="36">
        <f t="shared" si="34"/>
        <v>558</v>
      </c>
      <c r="P34" s="36">
        <f t="shared" si="34"/>
        <v>542</v>
      </c>
      <c r="Q34" s="36">
        <f>553-35</f>
        <v>518</v>
      </c>
      <c r="R34" s="36">
        <f>545-37</f>
        <v>508</v>
      </c>
      <c r="S34" s="36">
        <f t="shared" ref="S34:AE36" si="35">SUM(S9+S13+S25)</f>
        <v>487</v>
      </c>
      <c r="T34" s="36">
        <f t="shared" si="35"/>
        <v>498</v>
      </c>
      <c r="U34" s="36">
        <f t="shared" si="35"/>
        <v>493</v>
      </c>
      <c r="V34" s="36">
        <f t="shared" si="35"/>
        <v>496</v>
      </c>
      <c r="W34" s="37">
        <f t="shared" si="35"/>
        <v>504</v>
      </c>
      <c r="X34" s="37">
        <f t="shared" si="35"/>
        <v>510</v>
      </c>
      <c r="Y34" s="37">
        <f t="shared" si="35"/>
        <v>510</v>
      </c>
      <c r="Z34" s="37">
        <f t="shared" si="35"/>
        <v>510</v>
      </c>
      <c r="AA34" s="37">
        <f t="shared" si="35"/>
        <v>528</v>
      </c>
      <c r="AB34" s="50">
        <f t="shared" si="35"/>
        <v>515</v>
      </c>
      <c r="AC34" s="50">
        <f t="shared" si="35"/>
        <v>495</v>
      </c>
      <c r="AD34" s="50">
        <f t="shared" si="35"/>
        <v>501</v>
      </c>
      <c r="AE34" s="50">
        <f t="shared" si="35"/>
        <v>501</v>
      </c>
      <c r="AF34" s="50">
        <f>SUM(AF9+AF13+AF25)</f>
        <v>494</v>
      </c>
      <c r="AG34" s="50">
        <f t="shared" ref="AG34:AK36" si="36">AG21+AG25</f>
        <v>493</v>
      </c>
      <c r="AH34" s="50">
        <f t="shared" si="36"/>
        <v>526</v>
      </c>
      <c r="AI34" s="50">
        <f t="shared" si="36"/>
        <v>559</v>
      </c>
      <c r="AJ34" s="50">
        <f t="shared" si="36"/>
        <v>540</v>
      </c>
      <c r="AK34" s="50">
        <f t="shared" si="36"/>
        <v>542</v>
      </c>
      <c r="AL34" s="50">
        <f t="shared" ref="AL34" si="37">AL21+AL25</f>
        <v>551</v>
      </c>
      <c r="AM34" s="50">
        <f>AM21+AM25</f>
        <v>571</v>
      </c>
    </row>
    <row r="35" spans="1:42" s="31" customFormat="1" ht="14.1" customHeight="1">
      <c r="B35" s="65" t="s">
        <v>5</v>
      </c>
      <c r="C35" s="65"/>
      <c r="D35" s="65"/>
      <c r="E35" s="35">
        <f t="shared" si="34"/>
        <v>447</v>
      </c>
      <c r="F35" s="35">
        <f t="shared" si="34"/>
        <v>444</v>
      </c>
      <c r="G35" s="35">
        <f t="shared" si="34"/>
        <v>454</v>
      </c>
      <c r="H35" s="35">
        <f t="shared" si="34"/>
        <v>476</v>
      </c>
      <c r="I35" s="36">
        <f t="shared" si="34"/>
        <v>480</v>
      </c>
      <c r="J35" s="36">
        <f t="shared" si="34"/>
        <v>493</v>
      </c>
      <c r="K35" s="36">
        <f t="shared" si="34"/>
        <v>486</v>
      </c>
      <c r="L35" s="36">
        <f t="shared" si="34"/>
        <v>477</v>
      </c>
      <c r="M35" s="36">
        <f t="shared" si="34"/>
        <v>494</v>
      </c>
      <c r="N35" s="36">
        <f t="shared" si="34"/>
        <v>486</v>
      </c>
      <c r="O35" s="36">
        <f t="shared" si="34"/>
        <v>468</v>
      </c>
      <c r="P35" s="36">
        <f t="shared" si="34"/>
        <v>462</v>
      </c>
      <c r="Q35" s="36">
        <v>448</v>
      </c>
      <c r="R35" s="36">
        <v>451</v>
      </c>
      <c r="S35" s="36">
        <f t="shared" si="35"/>
        <v>442</v>
      </c>
      <c r="T35" s="36">
        <f t="shared" si="35"/>
        <v>442</v>
      </c>
      <c r="U35" s="36">
        <f t="shared" si="35"/>
        <v>432</v>
      </c>
      <c r="V35" s="36">
        <f t="shared" si="35"/>
        <v>427</v>
      </c>
      <c r="W35" s="37">
        <f t="shared" si="35"/>
        <v>422</v>
      </c>
      <c r="X35" s="37">
        <f t="shared" si="35"/>
        <v>444</v>
      </c>
      <c r="Y35" s="37">
        <f t="shared" si="35"/>
        <v>435</v>
      </c>
      <c r="Z35" s="37">
        <f t="shared" si="35"/>
        <v>431</v>
      </c>
      <c r="AA35" s="37">
        <f t="shared" si="35"/>
        <v>439</v>
      </c>
      <c r="AB35" s="50">
        <f t="shared" si="35"/>
        <v>440</v>
      </c>
      <c r="AC35" s="50">
        <f t="shared" si="35"/>
        <v>446</v>
      </c>
      <c r="AD35" s="50">
        <f t="shared" si="35"/>
        <v>459</v>
      </c>
      <c r="AE35" s="50">
        <f t="shared" si="35"/>
        <v>439</v>
      </c>
      <c r="AF35" s="50">
        <f>SUM(AF10+AF14+AF26)</f>
        <v>443</v>
      </c>
      <c r="AG35" s="50">
        <f t="shared" si="36"/>
        <v>449</v>
      </c>
      <c r="AH35" s="50">
        <f t="shared" si="36"/>
        <v>580</v>
      </c>
      <c r="AI35" s="50">
        <f t="shared" si="36"/>
        <v>577</v>
      </c>
      <c r="AJ35" s="50">
        <f t="shared" si="36"/>
        <v>594</v>
      </c>
      <c r="AK35" s="50">
        <f t="shared" si="36"/>
        <v>600</v>
      </c>
      <c r="AL35" s="50">
        <f t="shared" ref="AL35" si="38">AL22+AL26</f>
        <v>592</v>
      </c>
      <c r="AM35" s="50">
        <f>AM22+AM26</f>
        <v>555</v>
      </c>
    </row>
    <row r="36" spans="1:42" s="31" customFormat="1" ht="14.1" customHeight="1">
      <c r="B36" s="65" t="s">
        <v>6</v>
      </c>
      <c r="C36" s="65"/>
      <c r="D36" s="65"/>
      <c r="E36" s="35">
        <f t="shared" si="34"/>
        <v>459</v>
      </c>
      <c r="F36" s="35">
        <f t="shared" si="34"/>
        <v>437</v>
      </c>
      <c r="G36" s="35">
        <f t="shared" si="34"/>
        <v>421</v>
      </c>
      <c r="H36" s="35">
        <f t="shared" si="34"/>
        <v>413</v>
      </c>
      <c r="I36" s="36">
        <f t="shared" si="34"/>
        <v>406</v>
      </c>
      <c r="J36" s="36">
        <f t="shared" si="34"/>
        <v>410</v>
      </c>
      <c r="K36" s="36">
        <f t="shared" si="34"/>
        <v>402</v>
      </c>
      <c r="L36" s="36">
        <f t="shared" si="34"/>
        <v>414</v>
      </c>
      <c r="M36" s="36">
        <f t="shared" si="34"/>
        <v>423</v>
      </c>
      <c r="N36" s="36">
        <f t="shared" si="34"/>
        <v>445</v>
      </c>
      <c r="O36" s="36">
        <f t="shared" si="34"/>
        <v>481</v>
      </c>
      <c r="P36" s="36">
        <f t="shared" si="34"/>
        <v>469</v>
      </c>
      <c r="Q36" s="36">
        <v>366</v>
      </c>
      <c r="R36" s="36">
        <v>383</v>
      </c>
      <c r="S36" s="36">
        <f t="shared" si="35"/>
        <v>379</v>
      </c>
      <c r="T36" s="36">
        <f t="shared" si="35"/>
        <v>382</v>
      </c>
      <c r="U36" s="36">
        <f t="shared" si="35"/>
        <v>355</v>
      </c>
      <c r="V36" s="36">
        <f t="shared" si="35"/>
        <v>328</v>
      </c>
      <c r="W36" s="37">
        <f t="shared" si="35"/>
        <v>349</v>
      </c>
      <c r="X36" s="37">
        <f t="shared" si="35"/>
        <v>351</v>
      </c>
      <c r="Y36" s="37">
        <f t="shared" si="35"/>
        <v>340</v>
      </c>
      <c r="Z36" s="37">
        <f t="shared" si="35"/>
        <v>335</v>
      </c>
      <c r="AA36" s="37">
        <f t="shared" si="35"/>
        <v>348</v>
      </c>
      <c r="AB36" s="50">
        <f t="shared" si="35"/>
        <v>339</v>
      </c>
      <c r="AC36" s="50">
        <f t="shared" si="35"/>
        <v>365</v>
      </c>
      <c r="AD36" s="50">
        <f t="shared" si="35"/>
        <v>414</v>
      </c>
      <c r="AE36" s="50">
        <f t="shared" si="35"/>
        <v>416</v>
      </c>
      <c r="AF36" s="50">
        <f>SUM(AF11+AF15+AF27)</f>
        <v>443</v>
      </c>
      <c r="AG36" s="50">
        <f t="shared" si="36"/>
        <v>434</v>
      </c>
      <c r="AH36" s="50">
        <f t="shared" si="36"/>
        <v>587</v>
      </c>
      <c r="AI36" s="50">
        <f t="shared" si="36"/>
        <v>537</v>
      </c>
      <c r="AJ36" s="50">
        <f t="shared" si="36"/>
        <v>468</v>
      </c>
      <c r="AK36" s="50">
        <f t="shared" si="36"/>
        <v>436</v>
      </c>
      <c r="AL36" s="50">
        <f t="shared" ref="AL36" si="39">AL23+AL27</f>
        <v>426</v>
      </c>
      <c r="AM36" s="50">
        <f>AM23+AM27</f>
        <v>441</v>
      </c>
    </row>
    <row r="37" spans="1:42" s="31" customFormat="1" ht="14.1" hidden="1" customHeight="1">
      <c r="B37" s="65" t="s">
        <v>7</v>
      </c>
      <c r="C37" s="65"/>
      <c r="D37" s="65"/>
      <c r="E37" s="35">
        <f t="shared" ref="E37:P37" si="40">SUM(E8+E16+E28)</f>
        <v>277</v>
      </c>
      <c r="F37" s="35">
        <f t="shared" si="40"/>
        <v>198</v>
      </c>
      <c r="G37" s="35">
        <f t="shared" si="40"/>
        <v>186</v>
      </c>
      <c r="H37" s="35">
        <f t="shared" si="40"/>
        <v>184</v>
      </c>
      <c r="I37" s="36">
        <f t="shared" si="40"/>
        <v>180</v>
      </c>
      <c r="J37" s="36">
        <f t="shared" si="40"/>
        <v>183</v>
      </c>
      <c r="K37" s="36">
        <f t="shared" si="40"/>
        <v>207</v>
      </c>
      <c r="L37" s="36">
        <f t="shared" si="40"/>
        <v>178</v>
      </c>
      <c r="M37" s="36">
        <f t="shared" si="40"/>
        <v>204</v>
      </c>
      <c r="N37" s="36">
        <f t="shared" si="40"/>
        <v>201</v>
      </c>
      <c r="O37" s="36">
        <f t="shared" si="40"/>
        <v>190</v>
      </c>
      <c r="P37" s="36">
        <f t="shared" si="40"/>
        <v>201</v>
      </c>
      <c r="Q37" s="36">
        <v>46</v>
      </c>
      <c r="R37" s="36">
        <f>40+1</f>
        <v>41</v>
      </c>
      <c r="S37" s="36">
        <v>39</v>
      </c>
      <c r="T37" s="36">
        <v>41</v>
      </c>
      <c r="U37" s="36">
        <v>38</v>
      </c>
      <c r="V37" s="36">
        <f>V28+V20+V16+V8</f>
        <v>37</v>
      </c>
      <c r="W37" s="37">
        <f>W28+W16+W8</f>
        <v>42</v>
      </c>
      <c r="X37" s="37">
        <f>X28+X16+X8</f>
        <v>40</v>
      </c>
      <c r="Y37" s="37">
        <f>Y28+Y16+Y8</f>
        <v>39</v>
      </c>
      <c r="Z37" s="37">
        <f>Z28+Z16+Z8</f>
        <v>37</v>
      </c>
      <c r="AA37" s="37">
        <f>AA28+AA16+AA8</f>
        <v>38</v>
      </c>
      <c r="AB37" s="50">
        <f t="shared" ref="AB37:AM38" si="41">AB28</f>
        <v>39</v>
      </c>
      <c r="AC37" s="50">
        <f t="shared" si="41"/>
        <v>34</v>
      </c>
      <c r="AD37" s="50">
        <f t="shared" si="41"/>
        <v>34</v>
      </c>
      <c r="AE37" s="50">
        <f t="shared" si="41"/>
        <v>25</v>
      </c>
      <c r="AF37" s="50">
        <f t="shared" si="41"/>
        <v>0</v>
      </c>
      <c r="AG37" s="50">
        <f t="shared" si="41"/>
        <v>0</v>
      </c>
      <c r="AH37" s="50">
        <f>AH28</f>
        <v>0</v>
      </c>
      <c r="AI37" s="50">
        <f t="shared" ref="AI37:AL37" si="42">AI28</f>
        <v>0</v>
      </c>
      <c r="AJ37" s="50">
        <f t="shared" si="42"/>
        <v>0</v>
      </c>
      <c r="AK37" s="50">
        <f t="shared" si="42"/>
        <v>0</v>
      </c>
      <c r="AL37" s="50">
        <f t="shared" si="42"/>
        <v>0</v>
      </c>
      <c r="AM37" s="50">
        <f t="shared" si="41"/>
        <v>0</v>
      </c>
    </row>
    <row r="38" spans="1:42" s="31" customFormat="1" ht="14.1" customHeight="1">
      <c r="B38" s="65" t="s">
        <v>9</v>
      </c>
      <c r="C38" s="65"/>
      <c r="D38" s="65"/>
      <c r="E38" s="35"/>
      <c r="F38" s="35"/>
      <c r="G38" s="35"/>
      <c r="H38" s="35"/>
      <c r="I38" s="36"/>
      <c r="J38" s="36"/>
      <c r="K38" s="36"/>
      <c r="L38" s="36"/>
      <c r="M38" s="36"/>
      <c r="N38" s="36"/>
      <c r="O38" s="36"/>
      <c r="P38" s="36"/>
      <c r="Q38" s="36">
        <v>264</v>
      </c>
      <c r="R38" s="36">
        <f>275+12+2</f>
        <v>289</v>
      </c>
      <c r="S38" s="36">
        <f>253+19+10+2</f>
        <v>284</v>
      </c>
      <c r="T38" s="36">
        <v>295</v>
      </c>
      <c r="U38" s="36">
        <v>312</v>
      </c>
      <c r="V38" s="36">
        <f t="shared" ref="V38:AA38" si="43">V29</f>
        <v>311</v>
      </c>
      <c r="W38" s="37">
        <f t="shared" si="43"/>
        <v>329</v>
      </c>
      <c r="X38" s="37">
        <f t="shared" si="43"/>
        <v>322</v>
      </c>
      <c r="Y38" s="37">
        <f t="shared" si="43"/>
        <v>334</v>
      </c>
      <c r="Z38" s="37">
        <f t="shared" si="43"/>
        <v>373</v>
      </c>
      <c r="AA38" s="37">
        <f t="shared" si="43"/>
        <v>411</v>
      </c>
      <c r="AB38" s="50">
        <f t="shared" si="41"/>
        <v>453</v>
      </c>
      <c r="AC38" s="50">
        <f t="shared" si="41"/>
        <v>467</v>
      </c>
      <c r="AD38" s="50">
        <f t="shared" si="41"/>
        <v>475</v>
      </c>
      <c r="AE38" s="50">
        <f t="shared" si="41"/>
        <v>497</v>
      </c>
      <c r="AF38" s="50">
        <f t="shared" si="41"/>
        <v>492</v>
      </c>
      <c r="AG38" s="50">
        <f t="shared" si="41"/>
        <v>468</v>
      </c>
      <c r="AH38" s="50">
        <f>AH29</f>
        <v>121</v>
      </c>
      <c r="AI38" s="50">
        <f>AI29</f>
        <v>88</v>
      </c>
      <c r="AJ38" s="50">
        <f>AJ29</f>
        <v>100</v>
      </c>
      <c r="AK38" s="50">
        <f>AK29</f>
        <v>67</v>
      </c>
      <c r="AL38" s="50">
        <f>AL29</f>
        <v>73</v>
      </c>
      <c r="AM38" s="50">
        <f>AM29</f>
        <v>67</v>
      </c>
      <c r="AP38" s="32"/>
    </row>
    <row r="39" spans="1:42" ht="10.15" customHeight="1">
      <c r="AP39" s="21"/>
    </row>
    <row r="40" spans="1:42" s="39" customFormat="1" ht="15" customHeight="1">
      <c r="A40" s="38" t="s">
        <v>27</v>
      </c>
      <c r="AG40" s="38"/>
      <c r="AH40" s="38"/>
      <c r="AI40" s="38"/>
      <c r="AJ40" s="38"/>
      <c r="AK40" s="38"/>
      <c r="AL40" s="38"/>
      <c r="AM40" s="38"/>
    </row>
    <row r="41" spans="1:42" s="39" customFormat="1" ht="15" customHeight="1">
      <c r="A41" s="38" t="s">
        <v>41</v>
      </c>
      <c r="AG41" s="38"/>
      <c r="AH41" s="38"/>
      <c r="AI41" s="38"/>
      <c r="AJ41" s="38"/>
      <c r="AK41" s="38"/>
      <c r="AL41" s="38"/>
      <c r="AM41" s="38"/>
      <c r="AP41" s="40"/>
    </row>
    <row r="42" spans="1:42" s="40" customFormat="1" ht="12.6" customHeight="1">
      <c r="A42" s="41" t="s">
        <v>34</v>
      </c>
      <c r="AG42" s="41"/>
      <c r="AH42" s="41"/>
      <c r="AI42" s="41"/>
      <c r="AJ42" s="41"/>
      <c r="AK42" s="41"/>
      <c r="AL42" s="41"/>
      <c r="AM42" s="41"/>
    </row>
    <row r="43" spans="1:42" s="40" customFormat="1" ht="15" customHeight="1">
      <c r="A43" s="38" t="s">
        <v>22</v>
      </c>
      <c r="AJ43" s="41"/>
      <c r="AK43" s="42"/>
      <c r="AL43" s="42"/>
      <c r="AM43" s="42"/>
    </row>
    <row r="44" spans="1:42" s="40" customFormat="1" ht="12.6" customHeight="1">
      <c r="A44" s="41" t="s">
        <v>35</v>
      </c>
      <c r="AG44" s="41"/>
      <c r="AH44" s="41"/>
      <c r="AI44" s="41"/>
      <c r="AJ44" s="41"/>
      <c r="AK44" s="41"/>
      <c r="AL44" s="41"/>
      <c r="AM44" s="41"/>
    </row>
    <row r="45" spans="1:42" s="40" customFormat="1" ht="15" customHeight="1">
      <c r="A45" s="38" t="s">
        <v>23</v>
      </c>
      <c r="AJ45" s="41"/>
      <c r="AK45" s="42"/>
      <c r="AL45" s="42"/>
      <c r="AM45" s="42"/>
    </row>
    <row r="46" spans="1:42" s="40" customFormat="1" ht="12.6" customHeight="1">
      <c r="A46" s="41" t="s">
        <v>36</v>
      </c>
      <c r="AG46" s="41"/>
      <c r="AH46" s="41"/>
      <c r="AI46" s="41"/>
      <c r="AJ46" s="41"/>
      <c r="AK46" s="41"/>
      <c r="AL46" s="41"/>
      <c r="AM46" s="41"/>
    </row>
    <row r="47" spans="1:42" s="40" customFormat="1" ht="15" customHeight="1">
      <c r="A47" s="38" t="s">
        <v>24</v>
      </c>
      <c r="AJ47" s="41"/>
      <c r="AK47" s="42"/>
      <c r="AL47" s="42"/>
      <c r="AM47" s="42"/>
    </row>
    <row r="48" spans="1:42" s="40" customFormat="1" ht="12.6" customHeight="1">
      <c r="A48" s="41" t="s">
        <v>37</v>
      </c>
      <c r="AG48" s="41"/>
      <c r="AH48" s="41"/>
      <c r="AI48" s="41"/>
      <c r="AJ48" s="41"/>
      <c r="AK48" s="41"/>
      <c r="AL48" s="41"/>
      <c r="AM48" s="41"/>
    </row>
    <row r="49" spans="1:42" s="40" customFormat="1" ht="23.45" customHeight="1">
      <c r="A49" s="38" t="s">
        <v>25</v>
      </c>
      <c r="AJ49" s="41"/>
      <c r="AK49" s="42"/>
      <c r="AL49" s="42"/>
      <c r="AM49" s="42"/>
      <c r="AP49" s="43"/>
    </row>
    <row r="50" spans="1:42" s="15" customFormat="1" ht="16.149999999999999" customHeight="1">
      <c r="A50" s="14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23"/>
      <c r="AH50" s="23"/>
      <c r="AI50" s="23"/>
      <c r="AJ50" s="23"/>
      <c r="AK50" s="23"/>
      <c r="AL50" s="23"/>
      <c r="AM50" s="23"/>
      <c r="AP50"/>
    </row>
    <row r="51" spans="1:42" ht="15" customHeight="1"/>
    <row r="52" spans="1:42" ht="15" customHeight="1"/>
    <row r="53" spans="1:42" ht="15" customHeight="1"/>
    <row r="54" spans="1:42" ht="15" customHeight="1"/>
    <row r="55" spans="1:42" ht="15" customHeight="1"/>
    <row r="56" spans="1:42" ht="15" customHeight="1"/>
    <row r="57" spans="1:42" ht="15" customHeight="1"/>
    <row r="58" spans="1:42" ht="15" customHeight="1"/>
    <row r="59" spans="1:42" ht="15" customHeight="1"/>
    <row r="60" spans="1:42" ht="15" customHeight="1"/>
    <row r="61" spans="1:42" ht="15" customHeight="1"/>
    <row r="62" spans="1:42" ht="15" customHeight="1"/>
    <row r="63" spans="1:42" ht="15" customHeight="1"/>
    <row r="64" spans="1:42" ht="15" customHeight="1"/>
    <row r="65" spans="1:42" ht="15" customHeight="1"/>
    <row r="66" spans="1:42" ht="15" customHeight="1"/>
    <row r="67" spans="1:42" s="16" customFormat="1" ht="15" customHeight="1"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</row>
    <row r="68" spans="1:42" s="16" customFormat="1" ht="15" customHeight="1">
      <c r="A68" s="66" t="s">
        <v>40</v>
      </c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  <c r="AD68" s="66"/>
      <c r="AE68" s="66"/>
      <c r="AF68" s="66"/>
      <c r="AG68" s="66"/>
      <c r="AH68" s="66"/>
      <c r="AI68" s="66"/>
      <c r="AJ68" s="17"/>
      <c r="AK68" s="17"/>
      <c r="AL68" s="17"/>
      <c r="AM68" s="17"/>
    </row>
    <row r="69" spans="1:42" s="16" customFormat="1" ht="15" customHeight="1">
      <c r="A69" s="60" t="s">
        <v>38</v>
      </c>
      <c r="B69" s="60"/>
      <c r="C69" s="60"/>
      <c r="D69" s="60"/>
      <c r="E69" s="60"/>
      <c r="F69" s="60"/>
      <c r="G69" s="60"/>
      <c r="H69" s="60"/>
      <c r="I69" s="60"/>
      <c r="J69" s="60"/>
      <c r="K69" s="60"/>
      <c r="L69" s="60"/>
      <c r="M69" s="60"/>
      <c r="N69" s="60"/>
      <c r="O69" s="60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17"/>
      <c r="AG69" s="17"/>
      <c r="AH69" s="17"/>
      <c r="AI69" s="17"/>
      <c r="AJ69" s="17"/>
      <c r="AK69" s="17"/>
      <c r="AL69" s="17"/>
      <c r="AM69" s="17"/>
      <c r="AP69"/>
    </row>
    <row r="70" spans="1:42" ht="12.75" customHeight="1"/>
    <row r="71" spans="1:42" ht="12.75" customHeight="1"/>
    <row r="72" spans="1:42" ht="12.75" customHeight="1"/>
    <row r="73" spans="1:42" ht="12.75" customHeight="1"/>
    <row r="74" spans="1:42" ht="12.75" customHeight="1"/>
    <row r="75" spans="1:42" ht="12.75" customHeight="1"/>
    <row r="76" spans="1:42" ht="12.75" customHeight="1"/>
    <row r="77" spans="1:42" ht="12.75" customHeight="1"/>
    <row r="78" spans="1:42" ht="12.75" customHeight="1"/>
    <row r="79" spans="1:42" ht="12.75" customHeight="1"/>
    <row r="80" spans="1:42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  <row r="2213" ht="12.75" customHeight="1"/>
    <row r="2214" ht="12.75" customHeight="1"/>
    <row r="2215" ht="12.75" customHeight="1"/>
    <row r="2216" ht="12.75" customHeight="1"/>
    <row r="2217" ht="12.75" customHeight="1"/>
    <row r="2218" ht="12.75" customHeight="1"/>
    <row r="2219" ht="12.75" customHeight="1"/>
    <row r="2220" ht="12.75" customHeight="1"/>
    <row r="2221" ht="12.75" customHeight="1"/>
    <row r="2222" ht="12.75" customHeight="1"/>
    <row r="2223" ht="12.75" customHeight="1"/>
    <row r="2224" ht="12.75" customHeight="1"/>
    <row r="2225" ht="12.75" customHeight="1"/>
    <row r="2226" ht="12.75" customHeight="1"/>
    <row r="2227" ht="12.75" customHeight="1"/>
    <row r="2228" ht="12.75" customHeight="1"/>
    <row r="2229" ht="12.75" customHeight="1"/>
    <row r="2230" ht="12.75" customHeight="1"/>
    <row r="2231" ht="12.75" customHeight="1"/>
    <row r="2232" ht="12.75" customHeight="1"/>
    <row r="2233" ht="12.75" customHeight="1"/>
    <row r="2234" ht="12.75" customHeight="1"/>
    <row r="2235" ht="12.75" customHeight="1"/>
    <row r="2236" ht="12.75" customHeight="1"/>
    <row r="2237" ht="12.75" customHeight="1"/>
    <row r="2238" ht="12.75" customHeight="1"/>
    <row r="2239" ht="12.75" customHeight="1"/>
    <row r="2240" ht="12.75" customHeight="1"/>
    <row r="2241" ht="12.75" customHeight="1"/>
    <row r="2242" ht="12.75" customHeight="1"/>
    <row r="2243" ht="12.75" customHeight="1"/>
    <row r="2244" ht="12.75" customHeight="1"/>
    <row r="2245" ht="12.75" customHeight="1"/>
    <row r="2246" ht="12.75" customHeight="1"/>
    <row r="2247" ht="12.75" customHeight="1"/>
    <row r="2248" ht="12.75" customHeight="1"/>
    <row r="2249" ht="12.75" customHeight="1"/>
    <row r="2250" ht="12.75" customHeight="1"/>
    <row r="2251" ht="12.75" customHeight="1"/>
    <row r="2252" ht="12.75" customHeight="1"/>
    <row r="2253" ht="12.75" customHeight="1"/>
    <row r="2254" ht="12.75" customHeight="1"/>
    <row r="2255" ht="12.75" customHeight="1"/>
    <row r="2256" ht="12.75" customHeight="1"/>
    <row r="2257" ht="12.75" customHeight="1"/>
    <row r="2258" ht="12.75" customHeight="1"/>
    <row r="2259" ht="12.75" customHeight="1"/>
    <row r="2260" ht="12.75" customHeight="1"/>
    <row r="2261" ht="12.75" customHeight="1"/>
    <row r="2262" ht="12.75" customHeight="1"/>
    <row r="2263" ht="12.75" customHeight="1"/>
    <row r="2264" ht="12.75" customHeight="1"/>
    <row r="2265" ht="12.75" customHeight="1"/>
    <row r="2266" ht="12.75" customHeight="1"/>
    <row r="2267" ht="12.75" customHeight="1"/>
    <row r="2268" ht="12.75" customHeight="1"/>
    <row r="2269" ht="12.75" customHeight="1"/>
    <row r="2270" ht="12.75" customHeight="1"/>
    <row r="2271" ht="12.75" customHeight="1"/>
    <row r="2272" ht="12.75" customHeight="1"/>
    <row r="2273" ht="12.75" customHeight="1"/>
    <row r="2274" ht="12.75" customHeight="1"/>
    <row r="2275" ht="12.75" customHeight="1"/>
    <row r="2276" ht="12.75" customHeight="1"/>
    <row r="2277" ht="12.75" customHeight="1"/>
    <row r="2278" ht="12.75" customHeight="1"/>
    <row r="2279" ht="12.75" customHeight="1"/>
    <row r="2280" ht="12.75" customHeight="1"/>
    <row r="2281" ht="12.75" customHeight="1"/>
    <row r="2282" ht="12.75" customHeight="1"/>
    <row r="2283" ht="12.75" customHeight="1"/>
    <row r="2284" ht="12.75" customHeight="1"/>
    <row r="2285" ht="12.75" customHeight="1"/>
    <row r="2286" ht="12.75" customHeight="1"/>
    <row r="2287" ht="12.75" customHeight="1"/>
    <row r="2288" ht="12.75" customHeight="1"/>
    <row r="2289" ht="12.75" customHeight="1"/>
    <row r="2290" ht="12.75" customHeight="1"/>
    <row r="2291" ht="12.75" customHeight="1"/>
    <row r="2292" ht="12.75" customHeight="1"/>
    <row r="2293" ht="12.75" customHeight="1"/>
    <row r="2294" ht="12.75" customHeight="1"/>
    <row r="2295" ht="12.75" customHeight="1"/>
    <row r="2296" ht="12.75" customHeight="1"/>
    <row r="2297" ht="12.75" customHeight="1"/>
    <row r="2298" ht="12.75" customHeight="1"/>
    <row r="2299" ht="12.75" customHeight="1"/>
    <row r="2300" ht="12.75" customHeight="1"/>
    <row r="2301" ht="12.75" customHeight="1"/>
    <row r="2302" ht="12.75" customHeight="1"/>
    <row r="2303" ht="12.75" customHeight="1"/>
    <row r="2304" ht="12.75" customHeight="1"/>
    <row r="2305" ht="12.75" customHeight="1"/>
    <row r="2306" ht="12.75" customHeight="1"/>
    <row r="2307" ht="12.75" customHeight="1"/>
    <row r="2308" ht="12.75" customHeight="1"/>
    <row r="2309" ht="12.75" customHeight="1"/>
    <row r="2310" ht="12.75" customHeight="1"/>
    <row r="2311" ht="12.75" customHeight="1"/>
    <row r="2312" ht="12.75" customHeight="1"/>
    <row r="2313" ht="12.75" customHeight="1"/>
    <row r="2314" ht="12.75" customHeight="1"/>
    <row r="2315" ht="12.75" customHeight="1"/>
    <row r="2316" ht="12.75" customHeight="1"/>
    <row r="2317" ht="12.75" customHeight="1"/>
    <row r="2318" ht="12.75" customHeight="1"/>
    <row r="2319" ht="12.75" customHeight="1"/>
    <row r="2320" ht="12.75" customHeight="1"/>
    <row r="2321" ht="12.75" customHeight="1"/>
    <row r="2322" ht="12.75" customHeight="1"/>
    <row r="2323" ht="12.75" customHeight="1"/>
    <row r="2324" ht="12.75" customHeight="1"/>
    <row r="2325" ht="12.75" customHeight="1"/>
    <row r="2326" ht="12.75" customHeight="1"/>
    <row r="2327" ht="12.75" customHeight="1"/>
    <row r="2328" ht="12.75" customHeight="1"/>
    <row r="2329" ht="12.75" customHeight="1"/>
    <row r="2330" ht="12.75" customHeight="1"/>
    <row r="2331" ht="12.75" customHeight="1"/>
    <row r="2332" ht="12.75" customHeight="1"/>
    <row r="2333" ht="12.75" customHeight="1"/>
    <row r="2334" ht="12.75" customHeight="1"/>
    <row r="2335" ht="12.75" customHeight="1"/>
    <row r="2336" ht="12.75" customHeight="1"/>
    <row r="2337" ht="12.75" customHeight="1"/>
    <row r="2338" ht="12.75" customHeight="1"/>
    <row r="2339" ht="12.75" customHeight="1"/>
    <row r="2340" ht="12.75" customHeight="1"/>
    <row r="2341" ht="12.75" customHeight="1"/>
    <row r="2342" ht="12.75" customHeight="1"/>
    <row r="2343" ht="12.75" customHeight="1"/>
    <row r="2344" ht="12.75" customHeight="1"/>
    <row r="2345" ht="12.75" customHeight="1"/>
    <row r="2346" ht="12.75" customHeight="1"/>
    <row r="2347" ht="12.75" customHeight="1"/>
    <row r="2348" ht="12.75" customHeight="1"/>
    <row r="2349" ht="12.75" customHeight="1"/>
    <row r="2350" ht="12.75" customHeight="1"/>
    <row r="2351" ht="12.75" customHeight="1"/>
    <row r="2352" ht="12.75" customHeight="1"/>
    <row r="2353" ht="12.75" customHeight="1"/>
    <row r="2354" ht="12.75" customHeight="1"/>
    <row r="2355" ht="12.75" customHeight="1"/>
    <row r="2356" ht="12.75" customHeight="1"/>
    <row r="2357" ht="12.75" customHeight="1"/>
    <row r="2358" ht="12.75" customHeight="1"/>
    <row r="2359" ht="12.75" customHeight="1"/>
    <row r="2360" ht="12.75" customHeight="1"/>
    <row r="2361" ht="12.75" customHeight="1"/>
    <row r="2362" ht="12.75" customHeight="1"/>
    <row r="2363" ht="12.75" customHeight="1"/>
    <row r="2364" ht="12.75" customHeight="1"/>
    <row r="2365" ht="12.75" customHeight="1"/>
    <row r="2366" ht="12.75" customHeight="1"/>
    <row r="2367" ht="12.75" customHeight="1"/>
    <row r="2368" ht="12.75" customHeight="1"/>
    <row r="2369" ht="12.75" customHeight="1"/>
    <row r="2370" ht="12.75" customHeight="1"/>
    <row r="2371" ht="12.75" customHeight="1"/>
    <row r="2372" ht="12.75" customHeight="1"/>
    <row r="2373" ht="12.75" customHeight="1"/>
    <row r="2374" ht="12.75" customHeight="1"/>
    <row r="2375" ht="12.75" customHeight="1"/>
    <row r="2376" ht="12.75" customHeight="1"/>
    <row r="2377" ht="12.75" customHeight="1"/>
    <row r="2378" ht="12.75" customHeight="1"/>
    <row r="2379" ht="12.75" customHeight="1"/>
    <row r="2380" ht="12.75" customHeight="1"/>
    <row r="2381" ht="12.75" customHeight="1"/>
    <row r="2382" ht="12.75" customHeight="1"/>
    <row r="2383" ht="12.75" customHeight="1"/>
    <row r="2384" ht="12.75" customHeight="1"/>
    <row r="2385" ht="12.75" customHeight="1"/>
    <row r="2386" ht="12.75" customHeight="1"/>
    <row r="2387" ht="12.75" customHeight="1"/>
    <row r="2388" ht="12.75" customHeight="1"/>
    <row r="2389" ht="12.75" customHeight="1"/>
    <row r="2390" ht="12.75" customHeight="1"/>
    <row r="2391" ht="12.75" customHeight="1"/>
    <row r="2392" ht="12.75" customHeight="1"/>
    <row r="2393" ht="12.75" customHeight="1"/>
    <row r="2394" ht="12.75" customHeight="1"/>
    <row r="2395" ht="12.75" customHeight="1"/>
    <row r="2396" ht="12.75" customHeight="1"/>
    <row r="2397" ht="12.75" customHeight="1"/>
    <row r="2398" ht="12.75" customHeight="1"/>
    <row r="2399" ht="12.75" customHeight="1"/>
    <row r="2400" ht="12.75" customHeight="1"/>
    <row r="2401" ht="12.75" customHeight="1"/>
    <row r="2402" ht="12.75" customHeight="1"/>
    <row r="2403" ht="12.75" customHeight="1"/>
    <row r="2404" ht="12.75" customHeight="1"/>
    <row r="2405" ht="12.75" customHeight="1"/>
    <row r="2406" ht="12.75" customHeight="1"/>
    <row r="2407" ht="12.75" customHeight="1"/>
    <row r="2408" ht="12.75" customHeight="1"/>
    <row r="2409" ht="12.75" customHeight="1"/>
    <row r="2410" ht="12.75" customHeight="1"/>
    <row r="2411" ht="12.75" customHeight="1"/>
    <row r="2412" ht="12.75" customHeight="1"/>
    <row r="2413" ht="12.75" customHeight="1"/>
    <row r="2414" ht="12.75" customHeight="1"/>
    <row r="2415" ht="12.75" customHeight="1"/>
    <row r="2416" ht="12.75" customHeight="1"/>
    <row r="2417" ht="12.75" customHeight="1"/>
    <row r="2418" ht="12.75" customHeight="1"/>
    <row r="2419" ht="12.75" customHeight="1"/>
    <row r="2420" ht="12.75" customHeight="1"/>
    <row r="2421" ht="12.75" customHeight="1"/>
    <row r="2422" ht="12.75" customHeight="1"/>
    <row r="2423" ht="12.75" customHeight="1"/>
    <row r="2424" ht="12.75" customHeight="1"/>
    <row r="2425" ht="12.75" customHeight="1"/>
    <row r="2426" ht="12.75" customHeight="1"/>
    <row r="2427" ht="12.75" customHeight="1"/>
    <row r="2428" ht="12.75" customHeight="1"/>
    <row r="2429" ht="12.75" customHeight="1"/>
    <row r="2430" ht="12.75" customHeight="1"/>
    <row r="2431" ht="12.75" customHeight="1"/>
    <row r="2432" ht="12.75" customHeight="1"/>
    <row r="2433" ht="12.75" customHeight="1"/>
    <row r="2434" ht="12.75" customHeight="1"/>
    <row r="2435" ht="12.75" customHeight="1"/>
    <row r="2436" ht="12.75" customHeight="1"/>
    <row r="2437" ht="12.75" customHeight="1"/>
    <row r="2438" ht="12.75" customHeight="1"/>
    <row r="2439" ht="12.75" customHeight="1"/>
    <row r="2440" ht="12.75" customHeight="1"/>
    <row r="2441" ht="12.75" customHeight="1"/>
    <row r="2442" ht="12.75" customHeight="1"/>
    <row r="2443" ht="12.75" customHeight="1"/>
    <row r="2444" ht="12.75" customHeight="1"/>
    <row r="2445" ht="12.75" customHeight="1"/>
    <row r="2446" ht="12.75" customHeight="1"/>
    <row r="2447" ht="12.75" customHeight="1"/>
    <row r="2448" ht="12.75" customHeight="1"/>
    <row r="2449" ht="12.75" customHeight="1"/>
    <row r="2450" ht="12.75" customHeight="1"/>
    <row r="2451" ht="12.75" customHeight="1"/>
    <row r="2452" ht="12.75" customHeight="1"/>
    <row r="2453" ht="12.75" customHeight="1"/>
    <row r="2454" ht="12.75" customHeight="1"/>
    <row r="2455" ht="12.75" customHeight="1"/>
    <row r="2456" ht="12.75" customHeight="1"/>
    <row r="2457" ht="12.75" customHeight="1"/>
    <row r="2458" ht="12.75" customHeight="1"/>
    <row r="2459" ht="12.75" customHeight="1"/>
    <row r="2460" ht="12.75" customHeight="1"/>
    <row r="2461" ht="12.75" customHeight="1"/>
    <row r="2462" ht="12.75" customHeight="1"/>
    <row r="2463" ht="12.75" customHeight="1"/>
    <row r="2464" ht="12.75" customHeight="1"/>
    <row r="2465" ht="12.75" customHeight="1"/>
    <row r="2466" ht="12.75" customHeight="1"/>
    <row r="2467" ht="12.75" customHeight="1"/>
    <row r="2468" ht="12.75" customHeight="1"/>
    <row r="2469" ht="12.75" customHeight="1"/>
    <row r="2470" ht="12.75" customHeight="1"/>
    <row r="2471" ht="12.75" customHeight="1"/>
    <row r="2472" ht="12.75" customHeight="1"/>
    <row r="2473" ht="12.75" customHeight="1"/>
    <row r="2474" ht="12.75" customHeight="1"/>
    <row r="2475" ht="12.75" customHeight="1"/>
    <row r="2476" ht="12.75" customHeight="1"/>
    <row r="2477" ht="12.75" customHeight="1"/>
    <row r="2478" ht="12.75" customHeight="1"/>
    <row r="2479" ht="12.75" customHeight="1"/>
    <row r="2480" ht="12.75" customHeight="1"/>
    <row r="2481" ht="12.75" customHeight="1"/>
    <row r="2482" ht="12.75" customHeight="1"/>
    <row r="2483" ht="12.75" customHeight="1"/>
    <row r="2484" ht="12.75" customHeight="1"/>
    <row r="2485" ht="12.75" customHeight="1"/>
    <row r="2486" ht="12.75" customHeight="1"/>
    <row r="2487" ht="12.75" customHeight="1"/>
    <row r="2488" ht="12.75" customHeight="1"/>
    <row r="2489" ht="12.75" customHeight="1"/>
    <row r="2490" ht="12.75" customHeight="1"/>
    <row r="2491" ht="12.75" customHeight="1"/>
    <row r="2492" ht="12.75" customHeight="1"/>
    <row r="2493" ht="12.75" customHeight="1"/>
    <row r="2494" ht="12.75" customHeight="1"/>
    <row r="2495" ht="12.75" customHeight="1"/>
    <row r="2496" ht="12.75" customHeight="1"/>
    <row r="2497" ht="12.75" customHeight="1"/>
    <row r="2498" ht="12.75" customHeight="1"/>
    <row r="2499" ht="12.75" customHeight="1"/>
    <row r="2500" ht="12.75" customHeight="1"/>
    <row r="2501" ht="12.75" customHeight="1"/>
    <row r="2502" ht="12.75" customHeight="1"/>
    <row r="2503" ht="12.75" customHeight="1"/>
    <row r="2504" ht="12.75" customHeight="1"/>
    <row r="2505" ht="12.75" customHeight="1"/>
    <row r="2506" ht="12.75" customHeight="1"/>
    <row r="2507" ht="12.75" customHeight="1"/>
    <row r="2508" ht="12.75" customHeight="1"/>
    <row r="2509" ht="12.75" customHeight="1"/>
    <row r="2510" ht="12.75" customHeight="1"/>
    <row r="2511" ht="12.75" customHeight="1"/>
    <row r="2512" ht="12.75" customHeight="1"/>
    <row r="2513" ht="12.75" customHeight="1"/>
    <row r="2514" ht="12.75" customHeight="1"/>
    <row r="2515" ht="12.75" customHeight="1"/>
    <row r="2516" ht="12.75" customHeight="1"/>
    <row r="2517" ht="12.75" customHeight="1"/>
    <row r="2518" ht="12.75" customHeight="1"/>
    <row r="2519" ht="12.75" customHeight="1"/>
    <row r="2520" ht="12.75" customHeight="1"/>
    <row r="2521" ht="12.75" customHeight="1"/>
    <row r="2522" ht="12.75" customHeight="1"/>
    <row r="2523" ht="12.75" customHeight="1"/>
    <row r="2524" ht="12.75" customHeight="1"/>
    <row r="2525" ht="12.75" customHeight="1"/>
    <row r="2526" ht="12.75" customHeight="1"/>
    <row r="2527" ht="12.75" customHeight="1"/>
    <row r="2528" ht="12.75" customHeight="1"/>
    <row r="2529" ht="12.75" customHeight="1"/>
    <row r="2530" ht="12.75" customHeight="1"/>
    <row r="2531" ht="12.75" customHeight="1"/>
    <row r="2532" ht="12.75" customHeight="1"/>
    <row r="2533" ht="12.75" customHeight="1"/>
    <row r="2534" ht="12.75" customHeight="1"/>
    <row r="2535" ht="12.75" customHeight="1"/>
    <row r="2536" ht="12.75" customHeight="1"/>
    <row r="2537" ht="12.75" customHeight="1"/>
    <row r="2538" ht="12.75" customHeight="1"/>
    <row r="2539" ht="12.75" customHeight="1"/>
    <row r="2540" ht="12.75" customHeight="1"/>
    <row r="2541" ht="12.75" customHeight="1"/>
    <row r="2542" ht="12.75" customHeight="1"/>
    <row r="2543" ht="12.75" customHeight="1"/>
    <row r="2544" ht="12.75" customHeight="1"/>
    <row r="2545" ht="12.75" customHeight="1"/>
    <row r="2546" ht="12.75" customHeight="1"/>
    <row r="2547" ht="12.75" customHeight="1"/>
    <row r="2548" ht="12.75" customHeight="1"/>
    <row r="2549" ht="12.75" customHeight="1"/>
    <row r="2550" ht="12.75" customHeight="1"/>
    <row r="2551" ht="12.75" customHeight="1"/>
    <row r="2552" ht="12.75" customHeight="1"/>
    <row r="2553" ht="12.75" customHeight="1"/>
    <row r="2554" ht="12.75" customHeight="1"/>
    <row r="2555" ht="12.75" customHeight="1"/>
    <row r="2556" ht="12.75" customHeight="1"/>
    <row r="2557" ht="12.75" customHeight="1"/>
    <row r="2558" ht="12.75" customHeight="1"/>
    <row r="2559" ht="12.75" customHeight="1"/>
    <row r="2560" ht="12.75" customHeight="1"/>
    <row r="2561" ht="12.75" customHeight="1"/>
    <row r="2562" ht="12.75" customHeight="1"/>
    <row r="2563" ht="12.75" customHeight="1"/>
    <row r="2564" ht="12.75" customHeight="1"/>
    <row r="2565" ht="12.75" customHeight="1"/>
    <row r="2566" ht="12.75" customHeight="1"/>
    <row r="2567" ht="12.75" customHeight="1"/>
    <row r="2568" ht="12.75" customHeight="1"/>
    <row r="2569" ht="12.75" customHeight="1"/>
    <row r="2570" ht="12.75" customHeight="1"/>
    <row r="2571" ht="12.75" customHeight="1"/>
    <row r="2572" ht="12.75" customHeight="1"/>
    <row r="2573" ht="12.75" customHeight="1"/>
    <row r="2574" ht="12.75" customHeight="1"/>
    <row r="2575" ht="12.75" customHeight="1"/>
    <row r="2576" ht="12.75" customHeight="1"/>
    <row r="2577" ht="12.75" customHeight="1"/>
    <row r="2578" ht="12.75" customHeight="1"/>
    <row r="2579" ht="12.75" customHeight="1"/>
    <row r="2580" ht="12.75" customHeight="1"/>
    <row r="2581" ht="12.75" customHeight="1"/>
    <row r="2582" ht="12.75" customHeight="1"/>
    <row r="2583" ht="12.75" customHeight="1"/>
    <row r="2584" ht="12.75" customHeight="1"/>
    <row r="2585" ht="12.75" customHeight="1"/>
    <row r="2586" ht="12.75" customHeight="1"/>
    <row r="2587" ht="12.75" customHeight="1"/>
    <row r="2588" ht="12.75" customHeight="1"/>
    <row r="2589" ht="12.75" customHeight="1"/>
    <row r="2590" ht="12.75" customHeight="1"/>
    <row r="2591" ht="12.75" customHeight="1"/>
    <row r="2592" ht="12.75" customHeight="1"/>
    <row r="2593" ht="12.75" customHeight="1"/>
    <row r="2594" ht="12.75" customHeight="1"/>
    <row r="2595" ht="12.75" customHeight="1"/>
    <row r="2596" ht="12.75" customHeight="1"/>
    <row r="2597" ht="12.75" customHeight="1"/>
    <row r="2598" ht="12.75" customHeight="1"/>
    <row r="2599" ht="12.75" customHeight="1"/>
    <row r="2600" ht="12.75" customHeight="1"/>
    <row r="2601" ht="12.75" customHeight="1"/>
    <row r="2602" ht="12.75" customHeight="1"/>
    <row r="2603" ht="12.75" customHeight="1"/>
    <row r="2604" ht="12.75" customHeight="1"/>
    <row r="2605" ht="12.75" customHeight="1"/>
    <row r="2606" ht="12.75" customHeight="1"/>
    <row r="2607" ht="12.75" customHeight="1"/>
    <row r="2608" ht="12.75" customHeight="1"/>
    <row r="2609" ht="12.75" customHeight="1"/>
    <row r="2610" ht="12.75" customHeight="1"/>
    <row r="2611" ht="12.75" customHeight="1"/>
    <row r="2612" ht="12.75" customHeight="1"/>
    <row r="2613" ht="12.75" customHeight="1"/>
    <row r="2614" ht="12.75" customHeight="1"/>
    <row r="2615" ht="12.75" customHeight="1"/>
    <row r="2616" ht="12.75" customHeight="1"/>
    <row r="2617" ht="12.75" customHeight="1"/>
    <row r="2618" ht="12.75" customHeight="1"/>
    <row r="2619" ht="12.75" customHeight="1"/>
    <row r="2620" ht="12.75" customHeight="1"/>
    <row r="2621" ht="12.75" customHeight="1"/>
    <row r="2622" ht="12.75" customHeight="1"/>
    <row r="2623" ht="12.75" customHeight="1"/>
    <row r="2624" ht="12.75" customHeight="1"/>
    <row r="2625" ht="12.75" customHeight="1"/>
    <row r="2626" ht="12.75" customHeight="1"/>
    <row r="2627" ht="12.75" customHeight="1"/>
    <row r="2628" ht="12.75" customHeight="1"/>
    <row r="2629" ht="12.75" customHeight="1"/>
    <row r="2630" ht="12.75" customHeight="1"/>
    <row r="2631" ht="12.75" customHeight="1"/>
    <row r="2632" ht="12.75" customHeight="1"/>
    <row r="2633" ht="12.75" customHeight="1"/>
    <row r="2634" ht="12.75" customHeight="1"/>
    <row r="2635" ht="12.75" customHeight="1"/>
    <row r="2636" ht="12.75" customHeight="1"/>
    <row r="2637" ht="12.75" customHeight="1"/>
    <row r="2638" ht="12.75" customHeight="1"/>
    <row r="2639" ht="12.75" customHeight="1"/>
    <row r="2640" ht="12.75" customHeight="1"/>
    <row r="2641" ht="12.75" customHeight="1"/>
    <row r="2642" ht="12.75" customHeight="1"/>
    <row r="2643" ht="12.75" customHeight="1"/>
    <row r="2644" ht="12.75" customHeight="1"/>
    <row r="2645" ht="12.75" customHeight="1"/>
    <row r="2646" ht="12.75" customHeight="1"/>
    <row r="2647" ht="12.75" customHeight="1"/>
    <row r="2648" ht="12.75" customHeight="1"/>
    <row r="2649" ht="12.75" customHeight="1"/>
    <row r="2650" ht="12.75" customHeight="1"/>
    <row r="2651" ht="12.75" customHeight="1"/>
    <row r="2652" ht="12.75" customHeight="1"/>
    <row r="2653" ht="12.75" customHeight="1"/>
    <row r="2654" ht="12.75" customHeight="1"/>
    <row r="2655" ht="12.75" customHeight="1"/>
    <row r="2656" ht="12.75" customHeight="1"/>
    <row r="2657" ht="12.75" customHeight="1"/>
    <row r="2658" ht="12.75" customHeight="1"/>
    <row r="2659" ht="12.75" customHeight="1"/>
    <row r="2660" ht="12.75" customHeight="1"/>
    <row r="2661" ht="12.75" customHeight="1"/>
    <row r="2662" ht="12.75" customHeight="1"/>
    <row r="2663" ht="12.75" customHeight="1"/>
    <row r="2664" ht="12.75" customHeight="1"/>
    <row r="2665" ht="12.75" customHeight="1"/>
    <row r="2666" ht="12.75" customHeight="1"/>
    <row r="2667" ht="12.75" customHeight="1"/>
    <row r="2668" ht="12.75" customHeight="1"/>
    <row r="2669" ht="12.75" customHeight="1"/>
    <row r="2670" ht="12.75" customHeight="1"/>
    <row r="2671" ht="12.75" customHeight="1"/>
    <row r="2672" ht="12.75" customHeight="1"/>
    <row r="2673" ht="12.75" customHeight="1"/>
    <row r="2674" ht="12.75" customHeight="1"/>
    <row r="2675" ht="12.75" customHeight="1"/>
    <row r="2676" ht="12.75" customHeight="1"/>
    <row r="2677" ht="12.75" customHeight="1"/>
    <row r="2678" ht="12.75" customHeight="1"/>
    <row r="2679" ht="12.75" customHeight="1"/>
    <row r="2680" ht="12.75" customHeight="1"/>
    <row r="2681" ht="12.75" customHeight="1"/>
    <row r="2682" ht="12.75" customHeight="1"/>
    <row r="2683" ht="12.75" customHeight="1"/>
    <row r="2684" ht="12.75" customHeight="1"/>
    <row r="2685" ht="12.75" customHeight="1"/>
    <row r="2686" ht="12.75" customHeight="1"/>
    <row r="2687" ht="12.75" customHeight="1"/>
    <row r="2688" ht="12.75" customHeight="1"/>
    <row r="2689" ht="12.75" customHeight="1"/>
    <row r="2690" ht="12.75" customHeight="1"/>
    <row r="2691" ht="12.75" customHeight="1"/>
    <row r="2692" ht="12.75" customHeight="1"/>
    <row r="2693" ht="12.75" customHeight="1"/>
    <row r="2694" ht="12.75" customHeight="1"/>
    <row r="2695" ht="12.75" customHeight="1"/>
    <row r="2696" ht="12.75" customHeight="1"/>
    <row r="2697" ht="12.75" customHeight="1"/>
    <row r="2698" ht="12.75" customHeight="1"/>
    <row r="2699" ht="12.75" customHeight="1"/>
    <row r="2700" ht="12.75" customHeight="1"/>
    <row r="2701" ht="12.75" customHeight="1"/>
    <row r="2702" ht="12.75" customHeight="1"/>
    <row r="2703" ht="12.75" customHeight="1"/>
    <row r="2704" ht="12.75" customHeight="1"/>
    <row r="2705" ht="12.75" customHeight="1"/>
    <row r="2706" ht="12.75" customHeight="1"/>
    <row r="2707" ht="12.75" customHeight="1"/>
    <row r="2708" ht="12.75" customHeight="1"/>
    <row r="2709" ht="12.75" customHeight="1"/>
    <row r="2710" ht="12.75" customHeight="1"/>
    <row r="2711" ht="12.75" customHeight="1"/>
    <row r="2712" ht="12.75" customHeight="1"/>
    <row r="2713" ht="12.75" customHeight="1"/>
    <row r="2714" ht="12.75" customHeight="1"/>
    <row r="2715" ht="12.75" customHeight="1"/>
    <row r="2716" ht="12.75" customHeight="1"/>
    <row r="2717" ht="12.75" customHeight="1"/>
    <row r="2718" ht="12.75" customHeight="1"/>
    <row r="2719" ht="12.75" customHeight="1"/>
    <row r="2720" ht="12.75" customHeight="1"/>
    <row r="2721" ht="12.75" customHeight="1"/>
    <row r="2722" ht="12.75" customHeight="1"/>
    <row r="2723" ht="12.75" customHeight="1"/>
    <row r="2724" ht="12.75" customHeight="1"/>
    <row r="2725" ht="12.75" customHeight="1"/>
    <row r="2726" ht="12.75" customHeight="1"/>
    <row r="2727" ht="12.75" customHeight="1"/>
    <row r="2728" ht="12.75" customHeight="1"/>
    <row r="2729" ht="12.75" customHeight="1"/>
    <row r="2730" ht="12.75" customHeight="1"/>
    <row r="2731" ht="12.75" customHeight="1"/>
    <row r="2732" ht="12.75" customHeight="1"/>
    <row r="2733" ht="12.75" customHeight="1"/>
    <row r="2734" ht="12.75" customHeight="1"/>
    <row r="2735" ht="12.75" customHeight="1"/>
    <row r="2736" ht="12.75" customHeight="1"/>
    <row r="2737" ht="12.75" customHeight="1"/>
    <row r="2738" ht="12.75" customHeight="1"/>
    <row r="2739" ht="12.75" customHeight="1"/>
    <row r="2740" ht="12.75" customHeight="1"/>
    <row r="2741" ht="12.75" customHeight="1"/>
    <row r="2742" ht="12.75" customHeight="1"/>
    <row r="2743" ht="12.75" customHeight="1"/>
    <row r="2744" ht="12.75" customHeight="1"/>
    <row r="2745" ht="12.75" customHeight="1"/>
    <row r="2746" ht="12.75" customHeight="1"/>
    <row r="2747" ht="12.75" customHeight="1"/>
    <row r="2748" ht="12.75" customHeight="1"/>
    <row r="2749" ht="12.75" customHeight="1"/>
    <row r="2750" ht="12.75" customHeight="1"/>
    <row r="2751" ht="12.75" customHeight="1"/>
    <row r="2752" ht="12.75" customHeight="1"/>
    <row r="2753" ht="12.75" customHeight="1"/>
    <row r="2754" ht="12.75" customHeight="1"/>
    <row r="2755" ht="12.75" customHeight="1"/>
    <row r="2756" ht="12.75" customHeight="1"/>
    <row r="2757" ht="12.75" customHeight="1"/>
    <row r="2758" ht="12.75" customHeight="1"/>
    <row r="2759" ht="12.75" customHeight="1"/>
    <row r="2760" ht="12.75" customHeight="1"/>
    <row r="2761" ht="12.75" customHeight="1"/>
    <row r="2762" ht="12.75" customHeight="1"/>
    <row r="2763" ht="12.75" customHeight="1"/>
    <row r="2764" ht="12.75" customHeight="1"/>
    <row r="2765" ht="12.75" customHeight="1"/>
    <row r="2766" ht="12.75" customHeight="1"/>
    <row r="2767" ht="12.75" customHeight="1"/>
    <row r="2768" ht="12.75" customHeight="1"/>
    <row r="2769" ht="12.75" customHeight="1"/>
    <row r="2770" ht="12.75" customHeight="1"/>
    <row r="2771" ht="12.75" customHeight="1"/>
    <row r="2772" ht="12.75" customHeight="1"/>
    <row r="2773" ht="12.75" customHeight="1"/>
    <row r="2774" ht="12.75" customHeight="1"/>
    <row r="2775" ht="12.75" customHeight="1"/>
    <row r="2776" ht="12.75" customHeight="1"/>
    <row r="2777" ht="12.75" customHeight="1"/>
    <row r="2778" ht="12.75" customHeight="1"/>
    <row r="2779" ht="12.75" customHeight="1"/>
    <row r="2780" ht="12.75" customHeight="1"/>
    <row r="2781" ht="12.75" customHeight="1"/>
    <row r="2782" ht="12.75" customHeight="1"/>
    <row r="2783" ht="12.75" customHeight="1"/>
    <row r="2784" ht="12.75" customHeight="1"/>
    <row r="2785" ht="12.75" customHeight="1"/>
    <row r="2786" ht="12.75" customHeight="1"/>
    <row r="2787" ht="12.75" customHeight="1"/>
    <row r="2788" ht="12.75" customHeight="1"/>
    <row r="2789" ht="12.75" customHeight="1"/>
    <row r="2790" ht="12.75" customHeight="1"/>
    <row r="2791" ht="12.75" customHeight="1"/>
    <row r="2792" ht="12.75" customHeight="1"/>
    <row r="2793" ht="12.75" customHeight="1"/>
    <row r="2794" ht="12.75" customHeight="1"/>
    <row r="2795" ht="12.75" customHeight="1"/>
    <row r="2796" ht="12.75" customHeight="1"/>
    <row r="2797" ht="12.75" customHeight="1"/>
    <row r="2798" ht="12.75" customHeight="1"/>
    <row r="2799" ht="12.75" customHeight="1"/>
    <row r="2800" ht="12.75" customHeight="1"/>
    <row r="2801" ht="12.75" customHeight="1"/>
    <row r="2802" ht="12.75" customHeight="1"/>
    <row r="2803" ht="12.75" customHeight="1"/>
    <row r="2804" ht="12.75" customHeight="1"/>
    <row r="2805" ht="12.75" customHeight="1"/>
    <row r="2806" ht="12.75" customHeight="1"/>
    <row r="2807" ht="12.75" customHeight="1"/>
    <row r="2808" ht="12.75" customHeight="1"/>
    <row r="2809" ht="12.75" customHeight="1"/>
    <row r="2810" ht="12.75" customHeight="1"/>
    <row r="2811" ht="12.75" customHeight="1"/>
    <row r="2812" ht="12.75" customHeight="1"/>
    <row r="2813" ht="12.75" customHeight="1"/>
    <row r="2814" ht="12.75" customHeight="1"/>
    <row r="2815" ht="12.75" customHeight="1"/>
    <row r="2816" ht="12.75" customHeight="1"/>
    <row r="2817" ht="12.75" customHeight="1"/>
    <row r="2818" ht="12.75" customHeight="1"/>
    <row r="2819" ht="12.75" customHeight="1"/>
    <row r="2820" ht="12.75" customHeight="1"/>
    <row r="2821" ht="12.75" customHeight="1"/>
    <row r="2822" ht="12.75" customHeight="1"/>
    <row r="2823" ht="12.75" customHeight="1"/>
    <row r="2824" ht="12.75" customHeight="1"/>
    <row r="2825" ht="12.75" customHeight="1"/>
    <row r="2826" ht="12.75" customHeight="1"/>
    <row r="2827" ht="12.75" customHeight="1"/>
    <row r="2828" ht="12.75" customHeight="1"/>
    <row r="2829" ht="12.75" customHeight="1"/>
    <row r="2830" ht="12.75" customHeight="1"/>
    <row r="2831" ht="12.75" customHeight="1"/>
    <row r="2832" ht="12.75" customHeight="1"/>
    <row r="2833" ht="12.75" customHeight="1"/>
    <row r="2834" ht="12.75" customHeight="1"/>
    <row r="2835" ht="12.75" customHeight="1"/>
    <row r="2836" ht="12.75" customHeight="1"/>
    <row r="2837" ht="12.75" customHeight="1"/>
    <row r="2838" ht="12.75" customHeight="1"/>
    <row r="2839" ht="12.75" customHeight="1"/>
    <row r="2840" ht="12.75" customHeight="1"/>
    <row r="2841" ht="12.75" customHeight="1"/>
    <row r="2842" ht="12.75" customHeight="1"/>
    <row r="2843" ht="12.75" customHeight="1"/>
    <row r="2844" ht="12.75" customHeight="1"/>
    <row r="2845" ht="12.75" customHeight="1"/>
    <row r="2846" ht="12.75" customHeight="1"/>
    <row r="2847" ht="12.75" customHeight="1"/>
    <row r="2848" ht="12.75" customHeight="1"/>
    <row r="2849" ht="12.75" customHeight="1"/>
    <row r="2850" ht="12.75" customHeight="1"/>
    <row r="2851" ht="12.75" customHeight="1"/>
    <row r="2852" ht="12.75" customHeight="1"/>
    <row r="2853" ht="12.75" customHeight="1"/>
    <row r="2854" ht="12.75" customHeight="1"/>
    <row r="2855" ht="12.75" customHeight="1"/>
    <row r="2856" ht="12.75" customHeight="1"/>
    <row r="2857" ht="12.75" customHeight="1"/>
    <row r="2858" ht="12.75" customHeight="1"/>
    <row r="2859" ht="12.75" customHeight="1"/>
    <row r="2860" ht="12.75" customHeight="1"/>
    <row r="2861" ht="12.75" customHeight="1"/>
    <row r="2862" ht="12.75" customHeight="1"/>
    <row r="2863" ht="12.75" customHeight="1"/>
    <row r="2864" ht="12.75" customHeight="1"/>
    <row r="2865" ht="12.75" customHeight="1"/>
    <row r="2866" ht="12.75" customHeight="1"/>
    <row r="2867" ht="12.75" customHeight="1"/>
    <row r="2868" ht="12.75" customHeight="1"/>
    <row r="2869" ht="12.75" customHeight="1"/>
    <row r="2870" ht="12.75" customHeight="1"/>
    <row r="2871" ht="12.75" customHeight="1"/>
    <row r="2872" ht="12.75" customHeight="1"/>
    <row r="2873" ht="12.75" customHeight="1"/>
    <row r="2874" ht="12.75" customHeight="1"/>
    <row r="2875" ht="12.75" customHeight="1"/>
    <row r="2876" ht="12.75" customHeight="1"/>
    <row r="2877" ht="12.75" customHeight="1"/>
    <row r="2878" ht="12.75" customHeight="1"/>
    <row r="2879" ht="12.75" customHeight="1"/>
    <row r="2880" ht="12.75" customHeight="1"/>
    <row r="2881" ht="12.75" customHeight="1"/>
    <row r="2882" ht="12.75" customHeight="1"/>
    <row r="2883" ht="12.75" customHeight="1"/>
    <row r="2884" ht="12.75" customHeight="1"/>
    <row r="2885" ht="12.75" customHeight="1"/>
    <row r="2886" ht="12.75" customHeight="1"/>
    <row r="2887" ht="12.75" customHeight="1"/>
    <row r="2888" ht="12.75" customHeight="1"/>
    <row r="2889" ht="12.75" customHeight="1"/>
    <row r="2890" ht="12.75" customHeight="1"/>
    <row r="2891" ht="12.75" customHeight="1"/>
    <row r="2892" ht="12.75" customHeight="1"/>
    <row r="2893" ht="12.75" customHeight="1"/>
    <row r="2894" ht="12.75" customHeight="1"/>
    <row r="2895" ht="12.75" customHeight="1"/>
    <row r="2896" ht="12.75" customHeight="1"/>
    <row r="2897" ht="12.75" customHeight="1"/>
    <row r="2898" ht="12.75" customHeight="1"/>
    <row r="2899" ht="12.75" customHeight="1"/>
    <row r="2900" ht="12.75" customHeight="1"/>
    <row r="2901" ht="12.75" customHeight="1"/>
    <row r="2902" ht="12.75" customHeight="1"/>
    <row r="2903" ht="12.75" customHeight="1"/>
    <row r="2904" ht="12.75" customHeight="1"/>
    <row r="2905" ht="12.75" customHeight="1"/>
    <row r="2906" ht="12.75" customHeight="1"/>
    <row r="2907" ht="12.75" customHeight="1"/>
    <row r="2908" ht="12.75" customHeight="1"/>
    <row r="2909" ht="12.75" customHeight="1"/>
    <row r="2910" ht="12.75" customHeight="1"/>
    <row r="2911" ht="12.75" customHeight="1"/>
    <row r="2912" ht="12.75" customHeight="1"/>
    <row r="2913" ht="12.75" customHeight="1"/>
    <row r="2914" ht="12.75" customHeight="1"/>
    <row r="2915" ht="12.75" customHeight="1"/>
    <row r="2916" ht="12.75" customHeight="1"/>
    <row r="2917" ht="12.75" customHeight="1"/>
    <row r="2918" ht="12.75" customHeight="1"/>
    <row r="2919" ht="12.75" customHeight="1"/>
    <row r="2920" ht="12.75" customHeight="1"/>
    <row r="2921" ht="12.75" customHeight="1"/>
    <row r="2922" ht="12.75" customHeight="1"/>
    <row r="2923" ht="12.75" customHeight="1"/>
    <row r="2924" ht="12.75" customHeight="1"/>
    <row r="2925" ht="12.75" customHeight="1"/>
    <row r="2926" ht="12.75" customHeight="1"/>
    <row r="2927" ht="12.75" customHeight="1"/>
    <row r="2928" ht="12.75" customHeight="1"/>
    <row r="2929" ht="12.75" customHeight="1"/>
    <row r="2930" ht="12.75" customHeight="1"/>
    <row r="2931" ht="12.75" customHeight="1"/>
    <row r="2932" ht="12.75" customHeight="1"/>
    <row r="2933" ht="12.75" customHeight="1"/>
    <row r="2934" ht="12.75" customHeight="1"/>
    <row r="2935" ht="12.75" customHeight="1"/>
    <row r="2936" ht="12.75" customHeight="1"/>
    <row r="2937" ht="12.75" customHeight="1"/>
    <row r="2938" ht="12.75" customHeight="1"/>
    <row r="2939" ht="12.75" customHeight="1"/>
    <row r="2940" ht="12.75" customHeight="1"/>
    <row r="2941" ht="12.75" customHeight="1"/>
    <row r="2942" ht="12.75" customHeight="1"/>
    <row r="2943" ht="12.75" customHeight="1"/>
    <row r="2944" ht="12.75" customHeight="1"/>
    <row r="2945" ht="12.75" customHeight="1"/>
    <row r="2946" ht="12.75" customHeight="1"/>
    <row r="2947" ht="12.75" customHeight="1"/>
    <row r="2948" ht="12.75" customHeight="1"/>
    <row r="2949" ht="12.75" customHeight="1"/>
    <row r="2950" ht="12.75" customHeight="1"/>
    <row r="2951" ht="12.75" customHeight="1"/>
    <row r="2952" ht="12.75" customHeight="1"/>
    <row r="2953" ht="12.75" customHeight="1"/>
    <row r="2954" ht="12.75" customHeight="1"/>
    <row r="2955" ht="12.75" customHeight="1"/>
    <row r="2956" ht="12.75" customHeight="1"/>
    <row r="2957" ht="12.75" customHeight="1"/>
    <row r="2958" ht="12.75" customHeight="1"/>
    <row r="2959" ht="12.75" customHeight="1"/>
    <row r="2960" ht="12.75" customHeight="1"/>
    <row r="2961" ht="12.75" customHeight="1"/>
    <row r="2962" ht="12.75" customHeight="1"/>
    <row r="2963" ht="12.75" customHeight="1"/>
    <row r="2964" ht="12.75" customHeight="1"/>
    <row r="2965" ht="12.75" customHeight="1"/>
    <row r="2966" ht="12.75" customHeight="1"/>
    <row r="2967" ht="12.75" customHeight="1"/>
    <row r="2968" ht="12.75" customHeight="1"/>
    <row r="2969" ht="12.75" customHeight="1"/>
    <row r="2970" ht="12.75" customHeight="1"/>
    <row r="2971" ht="12.75" customHeight="1"/>
    <row r="2972" ht="12.75" customHeight="1"/>
    <row r="2973" ht="12.75" customHeight="1"/>
    <row r="2974" ht="12.75" customHeight="1"/>
    <row r="2975" ht="12.75" customHeight="1"/>
    <row r="2976" ht="12.75" customHeight="1"/>
    <row r="2977" ht="12.75" customHeight="1"/>
    <row r="2978" ht="12.75" customHeight="1"/>
    <row r="2979" ht="12.75" customHeight="1"/>
    <row r="2980" ht="12.75" customHeight="1"/>
    <row r="2981" ht="12.75" customHeight="1"/>
    <row r="2982" ht="12.75" customHeight="1"/>
    <row r="2983" ht="12.75" customHeight="1"/>
    <row r="2984" ht="12.75" customHeight="1"/>
    <row r="2985" ht="12.75" customHeight="1"/>
    <row r="2986" ht="12.75" customHeight="1"/>
    <row r="2987" ht="12.75" customHeight="1"/>
    <row r="2988" ht="12.75" customHeight="1"/>
    <row r="2989" ht="12.75" customHeight="1"/>
    <row r="2990" ht="12.75" customHeight="1"/>
    <row r="2991" ht="12.75" customHeight="1"/>
    <row r="2992" ht="12.75" customHeight="1"/>
    <row r="2993" ht="12.75" customHeight="1"/>
    <row r="2994" ht="12.75" customHeight="1"/>
    <row r="2995" ht="12.75" customHeight="1"/>
    <row r="2996" ht="12.75" customHeight="1"/>
    <row r="2997" ht="12.75" customHeight="1"/>
    <row r="2998" ht="12.75" customHeight="1"/>
    <row r="2999" ht="12.75" customHeight="1"/>
    <row r="3000" ht="12.75" customHeight="1"/>
    <row r="3001" ht="12.75" customHeight="1"/>
    <row r="3002" ht="12.75" customHeight="1"/>
    <row r="3003" ht="12.75" customHeight="1"/>
    <row r="3004" ht="12.75" customHeight="1"/>
    <row r="3005" ht="12.75" customHeight="1"/>
    <row r="3006" ht="12.75" customHeight="1"/>
    <row r="3007" ht="12.75" customHeight="1"/>
    <row r="3008" ht="12.75" customHeight="1"/>
    <row r="3009" ht="12.75" customHeight="1"/>
    <row r="3010" ht="12.75" customHeight="1"/>
    <row r="3011" ht="12.75" customHeight="1"/>
    <row r="3012" ht="12.75" customHeight="1"/>
    <row r="3013" ht="12.75" customHeight="1"/>
    <row r="3014" ht="12.75" customHeight="1"/>
    <row r="3015" ht="12.75" customHeight="1"/>
    <row r="3016" ht="12.75" customHeight="1"/>
    <row r="3017" ht="12.75" customHeight="1"/>
    <row r="3018" ht="12.75" customHeight="1"/>
    <row r="3019" ht="12.75" customHeight="1"/>
    <row r="3020" ht="12.75" customHeight="1"/>
    <row r="3021" ht="12.75" customHeight="1"/>
    <row r="3022" ht="12.75" customHeight="1"/>
    <row r="3023" ht="12.75" customHeight="1"/>
    <row r="3024" ht="12.75" customHeight="1"/>
    <row r="3025" ht="12.75" customHeight="1"/>
    <row r="3026" ht="12.75" customHeight="1"/>
    <row r="3027" ht="12.75" customHeight="1"/>
    <row r="3028" ht="12.75" customHeight="1"/>
    <row r="3029" ht="12.75" customHeight="1"/>
    <row r="3030" ht="12.75" customHeight="1"/>
    <row r="3031" ht="12.75" customHeight="1"/>
    <row r="3032" ht="12.75" customHeight="1"/>
    <row r="3033" ht="12.75" customHeight="1"/>
    <row r="3034" ht="12.75" customHeight="1"/>
    <row r="3035" ht="12.75" customHeight="1"/>
    <row r="3036" ht="12.75" customHeight="1"/>
    <row r="3037" ht="12.75" customHeight="1"/>
    <row r="3038" ht="12.75" customHeight="1"/>
    <row r="3039" ht="12.75" customHeight="1"/>
    <row r="3040" ht="12.75" customHeight="1"/>
    <row r="3041" ht="12.75" customHeight="1"/>
    <row r="3042" ht="12.75" customHeight="1"/>
    <row r="3043" ht="12.75" customHeight="1"/>
    <row r="3044" ht="12.75" customHeight="1"/>
    <row r="3045" ht="12.75" customHeight="1"/>
    <row r="3046" ht="12.75" customHeight="1"/>
    <row r="3047" ht="12.75" customHeight="1"/>
    <row r="3048" ht="12.75" customHeight="1"/>
    <row r="3049" ht="12.75" customHeight="1"/>
    <row r="3050" ht="12.75" customHeight="1"/>
    <row r="3051" ht="12.75" customHeight="1"/>
    <row r="3052" ht="12.75" customHeight="1"/>
    <row r="3053" ht="12.75" customHeight="1"/>
    <row r="3054" ht="12.75" customHeight="1"/>
    <row r="3055" ht="12.75" customHeight="1"/>
    <row r="3056" ht="12.75" customHeight="1"/>
    <row r="3057" ht="12.75" customHeight="1"/>
    <row r="3058" ht="12.75" customHeight="1"/>
    <row r="3059" ht="12.75" customHeight="1"/>
    <row r="3060" ht="12.75" customHeight="1"/>
    <row r="3061" ht="12.75" customHeight="1"/>
    <row r="3062" ht="12.75" customHeight="1"/>
    <row r="3063" ht="12.75" customHeight="1"/>
    <row r="3064" ht="12.75" customHeight="1"/>
    <row r="3065" ht="12.75" customHeight="1"/>
    <row r="3066" ht="12.75" customHeight="1"/>
    <row r="3067" ht="12.75" customHeight="1"/>
    <row r="3068" ht="12.75" customHeight="1"/>
    <row r="3069" ht="12.75" customHeight="1"/>
    <row r="3070" ht="12.75" customHeight="1"/>
    <row r="3071" ht="12.75" customHeight="1"/>
    <row r="3072" ht="12.75" customHeight="1"/>
    <row r="3073" ht="12.75" customHeight="1"/>
    <row r="3074" ht="12.75" customHeight="1"/>
    <row r="3075" ht="12.75" customHeight="1"/>
    <row r="3076" ht="12.75" customHeight="1"/>
    <row r="3077" ht="12.75" customHeight="1"/>
    <row r="3078" ht="12.75" customHeight="1"/>
    <row r="3079" ht="12.75" customHeight="1"/>
    <row r="3080" ht="12.75" customHeight="1"/>
    <row r="3081" ht="12.75" customHeight="1"/>
    <row r="3082" ht="12.75" customHeight="1"/>
    <row r="3083" ht="12.75" customHeight="1"/>
    <row r="3084" ht="12.75" customHeight="1"/>
    <row r="3085" ht="12.75" customHeight="1"/>
    <row r="3086" ht="12.75" customHeight="1"/>
    <row r="3087" ht="12.75" customHeight="1"/>
    <row r="3088" ht="12.75" customHeight="1"/>
    <row r="3089" ht="12.75" customHeight="1"/>
    <row r="3090" ht="12.75" customHeight="1"/>
    <row r="3091" ht="12.75" customHeight="1"/>
    <row r="3092" ht="12.75" customHeight="1"/>
    <row r="3093" ht="12.75" customHeight="1"/>
    <row r="3094" ht="12.75" customHeight="1"/>
    <row r="3095" ht="12.75" customHeight="1"/>
    <row r="3096" ht="12.75" customHeight="1"/>
    <row r="3097" ht="12.75" customHeight="1"/>
    <row r="3098" ht="12.75" customHeight="1"/>
    <row r="3099" ht="12.75" customHeight="1"/>
    <row r="3100" ht="12.75" customHeight="1"/>
    <row r="3101" ht="12.75" customHeight="1"/>
    <row r="3102" ht="12.75" customHeight="1"/>
    <row r="3103" ht="12.75" customHeight="1"/>
    <row r="3104" ht="12.75" customHeight="1"/>
    <row r="3105" ht="12.75" customHeight="1"/>
    <row r="3106" ht="12.75" customHeight="1"/>
    <row r="3107" ht="12.75" customHeight="1"/>
    <row r="3108" ht="12.75" customHeight="1"/>
    <row r="3109" ht="12.75" customHeight="1"/>
    <row r="3110" ht="12.75" customHeight="1"/>
    <row r="3111" ht="12.75" customHeight="1"/>
    <row r="3112" ht="12.75" customHeight="1"/>
    <row r="3113" ht="12.75" customHeight="1"/>
    <row r="3114" ht="12.75" customHeight="1"/>
    <row r="3115" ht="12.75" customHeight="1"/>
    <row r="3116" ht="12.75" customHeight="1"/>
    <row r="3117" ht="12.75" customHeight="1"/>
    <row r="3118" ht="12.75" customHeight="1"/>
    <row r="3119" ht="12.75" customHeight="1"/>
    <row r="3120" ht="12.75" customHeight="1"/>
    <row r="3121" ht="12.75" customHeight="1"/>
    <row r="3122" ht="12.75" customHeight="1"/>
    <row r="3123" ht="12.75" customHeight="1"/>
    <row r="3124" ht="12.75" customHeight="1"/>
    <row r="3125" ht="12.75" customHeight="1"/>
    <row r="3126" ht="12.75" customHeight="1"/>
    <row r="3127" ht="12.75" customHeight="1"/>
    <row r="3128" ht="12.75" customHeight="1"/>
    <row r="3129" ht="12.75" customHeight="1"/>
    <row r="3130" ht="12.75" customHeight="1"/>
    <row r="3131" ht="12.75" customHeight="1"/>
    <row r="3132" ht="12.75" customHeight="1"/>
    <row r="3133" ht="12.75" customHeight="1"/>
    <row r="3134" ht="12.75" customHeight="1"/>
    <row r="3135" ht="12.75" customHeight="1"/>
    <row r="3136" ht="12.75" customHeight="1"/>
    <row r="3137" ht="12.75" customHeight="1"/>
    <row r="3138" ht="12.75" customHeight="1"/>
    <row r="3139" ht="12.75" customHeight="1"/>
    <row r="3140" ht="12.75" customHeight="1"/>
    <row r="3141" ht="12.75" customHeight="1"/>
    <row r="3142" ht="12.75" customHeight="1"/>
    <row r="3143" ht="12.75" customHeight="1"/>
    <row r="3144" ht="12.75" customHeight="1"/>
    <row r="3145" ht="12.75" customHeight="1"/>
    <row r="3146" ht="12.75" customHeight="1"/>
    <row r="3147" ht="12.75" customHeight="1"/>
    <row r="3148" ht="12.75" customHeight="1"/>
    <row r="3149" ht="12.75" customHeight="1"/>
    <row r="3150" ht="12.75" customHeight="1"/>
    <row r="3151" ht="12.75" customHeight="1"/>
    <row r="3152" ht="12.75" customHeight="1"/>
    <row r="3153" ht="12.75" customHeight="1"/>
    <row r="3154" ht="12.75" customHeight="1"/>
    <row r="3155" ht="12.75" customHeight="1"/>
    <row r="3156" ht="12.75" customHeight="1"/>
    <row r="3157" ht="12.75" customHeight="1"/>
    <row r="3158" ht="12.75" customHeight="1"/>
    <row r="3159" ht="12.75" customHeight="1"/>
    <row r="3160" ht="12.75" customHeight="1"/>
    <row r="3161" ht="12.75" customHeight="1"/>
    <row r="3162" ht="12.75" customHeight="1"/>
    <row r="3163" ht="12.75" customHeight="1"/>
    <row r="3164" ht="12.75" customHeight="1"/>
    <row r="3165" ht="12.75" customHeight="1"/>
    <row r="3166" ht="12.75" customHeight="1"/>
    <row r="3167" ht="12.75" customHeight="1"/>
    <row r="3168" ht="12.75" customHeight="1"/>
    <row r="3169" ht="12.75" customHeight="1"/>
    <row r="3170" ht="12.75" customHeight="1"/>
    <row r="3171" ht="12.75" customHeight="1"/>
    <row r="3172" ht="12.75" customHeight="1"/>
    <row r="3173" ht="12.75" customHeight="1"/>
    <row r="3174" ht="12.75" customHeight="1"/>
    <row r="3175" ht="12.75" customHeight="1"/>
    <row r="3176" ht="12.75" customHeight="1"/>
    <row r="3177" ht="12.75" customHeight="1"/>
    <row r="3178" ht="12.75" customHeight="1"/>
    <row r="3179" ht="12.75" customHeight="1"/>
    <row r="3180" ht="12.75" customHeight="1"/>
    <row r="3181" ht="12.75" customHeight="1"/>
    <row r="3182" ht="12.75" customHeight="1"/>
    <row r="3183" ht="12.75" customHeight="1"/>
    <row r="3184" ht="12.75" customHeight="1"/>
    <row r="3185" ht="12.75" customHeight="1"/>
    <row r="3186" ht="12.75" customHeight="1"/>
    <row r="3187" ht="12.75" customHeight="1"/>
    <row r="3188" ht="12.75" customHeight="1"/>
    <row r="3189" ht="12.75" customHeight="1"/>
    <row r="3190" ht="12.75" customHeight="1"/>
    <row r="3191" ht="12.75" customHeight="1"/>
    <row r="3192" ht="12.75" customHeight="1"/>
    <row r="3193" ht="12.75" customHeight="1"/>
    <row r="3194" ht="12.75" customHeight="1"/>
    <row r="3195" ht="12.75" customHeight="1"/>
    <row r="3196" ht="12.75" customHeight="1"/>
    <row r="3197" ht="12.75" customHeight="1"/>
    <row r="3198" ht="12.75" customHeight="1"/>
    <row r="3199" ht="12.75" customHeight="1"/>
    <row r="3200" ht="12.75" customHeight="1"/>
    <row r="3201" ht="12.75" customHeight="1"/>
    <row r="3202" ht="12.75" customHeight="1"/>
    <row r="3203" ht="12.75" customHeight="1"/>
    <row r="3204" ht="12.75" customHeight="1"/>
    <row r="3205" ht="12.75" customHeight="1"/>
    <row r="3206" ht="12.75" customHeight="1"/>
    <row r="3207" ht="12.75" customHeight="1"/>
    <row r="3208" ht="12.75" customHeight="1"/>
    <row r="3209" ht="12.75" customHeight="1"/>
    <row r="3210" ht="12.75" customHeight="1"/>
    <row r="3211" ht="12.75" customHeight="1"/>
    <row r="3212" ht="12.75" customHeight="1"/>
    <row r="3213" ht="12.75" customHeight="1"/>
    <row r="3214" ht="12.75" customHeight="1"/>
    <row r="3215" ht="12.75" customHeight="1"/>
    <row r="3216" ht="12.75" customHeight="1"/>
    <row r="3217" ht="12.75" customHeight="1"/>
    <row r="3218" ht="12.75" customHeight="1"/>
    <row r="3219" ht="12.75" customHeight="1"/>
    <row r="3220" ht="12.75" customHeight="1"/>
    <row r="3221" ht="12.75" customHeight="1"/>
    <row r="3222" ht="12.75" customHeight="1"/>
    <row r="3223" ht="12.75" customHeight="1"/>
    <row r="3224" ht="12.75" customHeight="1"/>
    <row r="3225" ht="12.75" customHeight="1"/>
    <row r="3226" ht="12.75" customHeight="1"/>
    <row r="3227" ht="12.75" customHeight="1"/>
    <row r="3228" ht="12.75" customHeight="1"/>
    <row r="3229" ht="12.75" customHeight="1"/>
    <row r="3230" ht="12.75" customHeight="1"/>
    <row r="3231" ht="12.75" customHeight="1"/>
    <row r="3232" ht="12.75" customHeight="1"/>
    <row r="3233" ht="12.75" customHeight="1"/>
    <row r="3234" ht="12.75" customHeight="1"/>
    <row r="3235" ht="12.75" customHeight="1"/>
    <row r="3236" ht="12.75" customHeight="1"/>
    <row r="3237" ht="12.75" customHeight="1"/>
    <row r="3238" ht="12.75" customHeight="1"/>
    <row r="3239" ht="12.75" customHeight="1"/>
    <row r="3240" ht="12.75" customHeight="1"/>
    <row r="3241" ht="12.75" customHeight="1"/>
    <row r="3242" ht="12.75" customHeight="1"/>
    <row r="3243" ht="12.75" customHeight="1"/>
    <row r="3244" ht="12.75" customHeight="1"/>
    <row r="3245" ht="12.75" customHeight="1"/>
    <row r="3246" ht="12.75" customHeight="1"/>
    <row r="3247" ht="12.75" customHeight="1"/>
    <row r="3248" ht="12.75" customHeight="1"/>
    <row r="3249" ht="12.75" customHeight="1"/>
    <row r="3250" ht="12.75" customHeight="1"/>
    <row r="3251" ht="12.75" customHeight="1"/>
    <row r="3252" ht="12.75" customHeight="1"/>
    <row r="3253" ht="12.75" customHeight="1"/>
    <row r="3254" ht="12.75" customHeight="1"/>
    <row r="3255" ht="12.75" customHeight="1"/>
    <row r="3256" ht="12.75" customHeight="1"/>
    <row r="3257" ht="12.75" customHeight="1"/>
    <row r="3258" ht="12.75" customHeight="1"/>
    <row r="3259" ht="12.75" customHeight="1"/>
    <row r="3260" ht="12.75" customHeight="1"/>
    <row r="3261" ht="12.75" customHeight="1"/>
    <row r="3262" ht="12.75" customHeight="1"/>
    <row r="3263" ht="12.75" customHeight="1"/>
    <row r="3264" ht="12.75" customHeight="1"/>
    <row r="3265" ht="12.75" customHeight="1"/>
    <row r="3266" ht="12.75" customHeight="1"/>
    <row r="3267" ht="12.75" customHeight="1"/>
    <row r="3268" ht="12.75" customHeight="1"/>
    <row r="3269" ht="12.75" customHeight="1"/>
    <row r="3270" ht="12.75" customHeight="1"/>
    <row r="3271" ht="12.75" customHeight="1"/>
    <row r="3272" ht="12.75" customHeight="1"/>
    <row r="3273" ht="12.75" customHeight="1"/>
    <row r="3274" ht="12.75" customHeight="1"/>
    <row r="3275" ht="12.75" customHeight="1"/>
    <row r="3276" ht="12.75" customHeight="1"/>
    <row r="3277" ht="12.75" customHeight="1"/>
    <row r="3278" ht="12.75" customHeight="1"/>
    <row r="3279" ht="12.75" customHeight="1"/>
    <row r="3280" ht="12.75" customHeight="1"/>
    <row r="3281" ht="12.75" customHeight="1"/>
    <row r="3282" ht="12.75" customHeight="1"/>
    <row r="3283" ht="12.75" customHeight="1"/>
    <row r="3284" ht="12.75" customHeight="1"/>
    <row r="3285" ht="12.75" customHeight="1"/>
    <row r="3286" ht="12.75" customHeight="1"/>
    <row r="3287" ht="12.75" customHeight="1"/>
    <row r="3288" ht="12.75" customHeight="1"/>
    <row r="3289" ht="12.75" customHeight="1"/>
    <row r="3290" ht="12.75" customHeight="1"/>
    <row r="3291" ht="12.75" customHeight="1"/>
    <row r="3292" ht="12.75" customHeight="1"/>
    <row r="3293" ht="12.75" customHeight="1"/>
    <row r="3294" ht="12.75" customHeight="1"/>
    <row r="3295" ht="12.75" customHeight="1"/>
    <row r="3296" ht="12.75" customHeight="1"/>
    <row r="3297" ht="12.75" customHeight="1"/>
    <row r="3298" ht="12.75" customHeight="1"/>
    <row r="3299" ht="12.75" customHeight="1"/>
    <row r="3300" ht="12.75" customHeight="1"/>
    <row r="3301" ht="12.75" customHeight="1"/>
    <row r="3302" ht="12.75" customHeight="1"/>
    <row r="3303" ht="12.75" customHeight="1"/>
    <row r="3304" ht="12.75" customHeight="1"/>
    <row r="3305" ht="12.75" customHeight="1"/>
    <row r="3306" ht="12.75" customHeight="1"/>
    <row r="3307" ht="12.75" customHeight="1"/>
    <row r="3308" ht="12.75" customHeight="1"/>
    <row r="3309" ht="12.75" customHeight="1"/>
    <row r="3310" ht="12.75" customHeight="1"/>
    <row r="3311" ht="12.75" customHeight="1"/>
    <row r="3312" ht="12.75" customHeight="1"/>
    <row r="3313" ht="12.75" customHeight="1"/>
    <row r="3314" ht="12.75" customHeight="1"/>
    <row r="3315" ht="12.75" customHeight="1"/>
    <row r="3316" ht="12.75" customHeight="1"/>
    <row r="3317" ht="12.75" customHeight="1"/>
    <row r="3318" ht="12.75" customHeight="1"/>
    <row r="3319" ht="12.75" customHeight="1"/>
    <row r="3320" ht="12.75" customHeight="1"/>
    <row r="3321" ht="12.75" customHeight="1"/>
    <row r="3322" ht="12.75" customHeight="1"/>
    <row r="3323" ht="12.75" customHeight="1"/>
    <row r="3324" ht="12.75" customHeight="1"/>
    <row r="3325" ht="12.75" customHeight="1"/>
    <row r="3326" ht="12.75" customHeight="1"/>
    <row r="3327" ht="12.75" customHeight="1"/>
    <row r="3328" ht="12.75" customHeight="1"/>
    <row r="3329" ht="12.75" customHeight="1"/>
    <row r="3330" ht="12.75" customHeight="1"/>
    <row r="3331" ht="12.75" customHeight="1"/>
    <row r="3332" ht="12.75" customHeight="1"/>
    <row r="3333" ht="12.75" customHeight="1"/>
    <row r="3334" ht="12.75" customHeight="1"/>
    <row r="3335" ht="12.75" customHeight="1"/>
    <row r="3336" ht="12.75" customHeight="1"/>
    <row r="3337" ht="12.75" customHeight="1"/>
    <row r="3338" ht="12.75" customHeight="1"/>
    <row r="3339" ht="12.75" customHeight="1"/>
    <row r="3340" ht="12.75" customHeight="1"/>
    <row r="3341" ht="12.75" customHeight="1"/>
    <row r="3342" ht="12.75" customHeight="1"/>
    <row r="3343" ht="12.75" customHeight="1"/>
    <row r="3344" ht="12.75" customHeight="1"/>
    <row r="3345" ht="12.75" customHeight="1"/>
    <row r="3346" ht="12.75" customHeight="1"/>
    <row r="3347" ht="12.75" customHeight="1"/>
    <row r="3348" ht="12.75" customHeight="1"/>
    <row r="3349" ht="12.75" customHeight="1"/>
    <row r="3350" ht="12.75" customHeight="1"/>
    <row r="3351" ht="12.75" customHeight="1"/>
    <row r="3352" ht="12.75" customHeight="1"/>
    <row r="3353" ht="12.75" customHeight="1"/>
    <row r="3354" ht="12.75" customHeight="1"/>
    <row r="3355" ht="12.75" customHeight="1"/>
    <row r="3356" ht="12.75" customHeight="1"/>
    <row r="3357" ht="12.75" customHeight="1"/>
    <row r="3358" ht="12.75" customHeight="1"/>
    <row r="3359" ht="12.75" customHeight="1"/>
    <row r="3360" ht="12.75" customHeight="1"/>
  </sheetData>
  <mergeCells count="31">
    <mergeCell ref="A69:AE69"/>
    <mergeCell ref="B34:D34"/>
    <mergeCell ref="B35:D35"/>
    <mergeCell ref="B36:D36"/>
    <mergeCell ref="B37:D37"/>
    <mergeCell ref="B38:D38"/>
    <mergeCell ref="A68:AI68"/>
    <mergeCell ref="B33:D33"/>
    <mergeCell ref="B15:D15"/>
    <mergeCell ref="D18:F18"/>
    <mergeCell ref="A24:D24"/>
    <mergeCell ref="B25:D25"/>
    <mergeCell ref="B26:D26"/>
    <mergeCell ref="B27:D27"/>
    <mergeCell ref="B28:D28"/>
    <mergeCell ref="B29:D29"/>
    <mergeCell ref="A30:D30"/>
    <mergeCell ref="B31:D31"/>
    <mergeCell ref="B32:D32"/>
    <mergeCell ref="B14:D14"/>
    <mergeCell ref="A2:AD2"/>
    <mergeCell ref="A3:AD3"/>
    <mergeCell ref="A5:D5"/>
    <mergeCell ref="B6:D6"/>
    <mergeCell ref="B7:D7"/>
    <mergeCell ref="B8:D8"/>
    <mergeCell ref="B9:D9"/>
    <mergeCell ref="B10:D10"/>
    <mergeCell ref="B11:D11"/>
    <mergeCell ref="A12:D12"/>
    <mergeCell ref="B13:D13"/>
  </mergeCells>
  <printOptions horizontalCentered="1"/>
  <pageMargins left="0.5" right="0.5" top="0.65" bottom="0.6" header="0.3" footer="0.3"/>
  <pageSetup scale="73" orientation="portrait" horizontalDpi="4294967292" verticalDpi="4294967292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workbookViewId="0">
      <selection activeCell="M9" sqref="M9"/>
    </sheetView>
  </sheetViews>
  <sheetFormatPr defaultRowHeight="12.75"/>
  <cols>
    <col min="1" max="1" width="23.28515625" bestFit="1" customWidth="1"/>
  </cols>
  <sheetData>
    <row r="1" spans="1:13">
      <c r="B1" s="25">
        <v>2014</v>
      </c>
      <c r="C1" s="25">
        <v>2015</v>
      </c>
      <c r="D1" s="25">
        <v>2016</v>
      </c>
      <c r="E1" s="25">
        <v>2017</v>
      </c>
      <c r="F1" s="25">
        <v>2018</v>
      </c>
      <c r="G1" s="25">
        <v>2019</v>
      </c>
      <c r="H1" s="25">
        <v>2020</v>
      </c>
      <c r="I1" s="25">
        <v>2021</v>
      </c>
      <c r="J1" s="25">
        <v>2022</v>
      </c>
      <c r="K1" s="25">
        <v>2023</v>
      </c>
      <c r="L1" s="25">
        <v>2024</v>
      </c>
    </row>
    <row r="2" spans="1:13">
      <c r="A2" t="s">
        <v>11</v>
      </c>
      <c r="B2" s="26">
        <v>1003</v>
      </c>
      <c r="C2" s="26">
        <v>1020</v>
      </c>
      <c r="D2" s="26">
        <v>997</v>
      </c>
      <c r="E2" s="26">
        <v>979</v>
      </c>
      <c r="F2" s="26">
        <v>986</v>
      </c>
      <c r="G2" s="26">
        <v>966</v>
      </c>
      <c r="H2" s="26">
        <v>981</v>
      </c>
      <c r="I2" s="26">
        <v>963</v>
      </c>
      <c r="J2" s="25">
        <v>953</v>
      </c>
      <c r="K2" s="25">
        <v>933</v>
      </c>
      <c r="L2" s="25">
        <v>906</v>
      </c>
    </row>
    <row r="3" spans="1:13">
      <c r="A3" t="s">
        <v>12</v>
      </c>
      <c r="B3" s="26">
        <v>315</v>
      </c>
      <c r="C3" s="26">
        <v>369</v>
      </c>
      <c r="D3" s="26">
        <v>376</v>
      </c>
      <c r="E3" s="26">
        <v>383</v>
      </c>
      <c r="F3" s="26">
        <v>369</v>
      </c>
      <c r="G3" s="26">
        <v>343</v>
      </c>
      <c r="H3" s="26">
        <v>298</v>
      </c>
      <c r="I3" s="26">
        <v>256</v>
      </c>
      <c r="J3" s="25">
        <v>223</v>
      </c>
      <c r="K3" s="25">
        <v>207</v>
      </c>
      <c r="L3" s="25">
        <v>213</v>
      </c>
    </row>
    <row r="4" spans="1:13">
      <c r="A4" t="s">
        <v>26</v>
      </c>
      <c r="B4" s="26">
        <v>574</v>
      </c>
      <c r="C4" s="26">
        <v>584</v>
      </c>
      <c r="D4" s="26">
        <v>596</v>
      </c>
      <c r="E4" s="26">
        <v>604</v>
      </c>
      <c r="F4" s="26">
        <v>578</v>
      </c>
      <c r="G4" s="26">
        <v>601</v>
      </c>
      <c r="H4" s="54">
        <v>579</v>
      </c>
      <c r="I4" s="26">
        <v>580</v>
      </c>
      <c r="J4" s="25">
        <v>573</v>
      </c>
      <c r="K4" s="25">
        <v>606</v>
      </c>
      <c r="L4" s="25">
        <v>627</v>
      </c>
    </row>
    <row r="5" spans="1:13">
      <c r="F5" s="19"/>
      <c r="G5" s="19"/>
      <c r="H5" s="55">
        <v>581</v>
      </c>
    </row>
    <row r="6" spans="1:13">
      <c r="H6" s="52" t="s">
        <v>28</v>
      </c>
    </row>
    <row r="7" spans="1:13">
      <c r="F7" s="5"/>
      <c r="G7" s="25"/>
      <c r="H7" s="25"/>
      <c r="I7" s="25"/>
      <c r="J7" s="25"/>
      <c r="K7" s="25"/>
      <c r="L7" s="25"/>
    </row>
    <row r="8" spans="1:13">
      <c r="G8" s="26"/>
      <c r="H8" s="26"/>
      <c r="I8" s="26"/>
      <c r="J8" s="25"/>
      <c r="K8" s="25"/>
      <c r="L8" s="25"/>
    </row>
    <row r="9" spans="1:13">
      <c r="G9" s="26"/>
      <c r="H9" s="26"/>
      <c r="I9" s="26"/>
      <c r="J9" s="25"/>
      <c r="K9" s="25"/>
      <c r="L9" s="25"/>
    </row>
    <row r="10" spans="1:13">
      <c r="G10" s="26"/>
      <c r="H10" s="51"/>
      <c r="I10" s="26"/>
      <c r="J10" s="25"/>
      <c r="K10" s="25"/>
      <c r="L10" s="25"/>
    </row>
    <row r="11" spans="1:13">
      <c r="G11" s="5"/>
      <c r="H11" s="26"/>
      <c r="J11" s="5"/>
      <c r="K11" s="5"/>
      <c r="L11" s="5"/>
      <c r="M11" s="5"/>
    </row>
    <row r="12" spans="1:13">
      <c r="H12" s="5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Faculty by Rank</vt:lpstr>
      <vt:lpstr>Data for Graph</vt:lpstr>
      <vt:lpstr>'Faculty by Rank'!Print_Area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2024-12-18T23:44:50Z</cp:lastPrinted>
  <dcterms:created xsi:type="dcterms:W3CDTF">1999-11-10T22:42:55Z</dcterms:created>
  <dcterms:modified xsi:type="dcterms:W3CDTF">2025-01-15T17:38:54Z</dcterms:modified>
</cp:coreProperties>
</file>