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247124A6-651E-4B9A-9D9C-5B4CD2EAC49B}" xr6:coauthVersionLast="47" xr6:coauthVersionMax="47" xr10:uidLastSave="{00000000-0000-0000-0000-000000000000}"/>
  <bookViews>
    <workbookView xWindow="31935" yWindow="1590" windowWidth="24000" windowHeight="15600" xr2:uid="{00000000-000D-0000-FFFF-FFFF00000000}"/>
  </bookViews>
  <sheets>
    <sheet name="Faculty Highest Degree" sheetId="1" r:id="rId1"/>
    <sheet name="Data for Chart" sheetId="2" state="hidden" r:id="rId2"/>
  </sheets>
  <definedNames>
    <definedName name="_xlnm.Print_Area" localSheetId="0">'Faculty Highest Degree'!$A$1:$DE$69</definedName>
    <definedName name="_xlnm.Print_Titles" localSheetId="0">'Faculty Highest Degree'!$1:$5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24" i="1" l="1"/>
  <c r="DE29" i="1" s="1"/>
  <c r="DD23" i="1"/>
  <c r="DD36" i="1" s="1"/>
  <c r="DD22" i="1"/>
  <c r="DD35" i="1" s="1"/>
  <c r="DD21" i="1"/>
  <c r="DD34" i="1" s="1"/>
  <c r="DD20" i="1"/>
  <c r="DD33" i="1" s="1"/>
  <c r="DD19" i="1"/>
  <c r="DD32" i="1" s="1"/>
  <c r="DD12" i="1"/>
  <c r="DE16" i="1" s="1"/>
  <c r="DD6" i="1"/>
  <c r="DD18" i="1" l="1"/>
  <c r="DD31" i="1" s="1"/>
  <c r="DE17" i="1"/>
  <c r="DE13" i="1"/>
  <c r="DE14" i="1"/>
  <c r="DE15" i="1"/>
  <c r="DE7" i="1"/>
  <c r="DE8" i="1"/>
  <c r="DE25" i="1"/>
  <c r="DE9" i="1"/>
  <c r="DE26" i="1"/>
  <c r="DE10" i="1"/>
  <c r="DE27" i="1"/>
  <c r="DE11" i="1"/>
  <c r="DE28" i="1"/>
  <c r="DE21" i="1" l="1"/>
  <c r="DE32" i="1"/>
  <c r="DE35" i="1"/>
  <c r="DE36" i="1"/>
  <c r="DE23" i="1"/>
  <c r="DE22" i="1"/>
  <c r="DE20" i="1"/>
  <c r="DE19" i="1"/>
  <c r="DE34" i="1"/>
  <c r="DE33" i="1"/>
  <c r="DA24" i="1" l="1"/>
  <c r="DA23" i="1"/>
  <c r="DA36" i="1" s="1"/>
  <c r="DA22" i="1"/>
  <c r="DA35" i="1" s="1"/>
  <c r="DA21" i="1"/>
  <c r="DA34" i="1" s="1"/>
  <c r="DA20" i="1"/>
  <c r="DA19" i="1"/>
  <c r="DA32" i="1" s="1"/>
  <c r="DA12" i="1"/>
  <c r="DA6" i="1"/>
  <c r="DB11" i="1" s="1"/>
  <c r="DA18" i="1" l="1"/>
  <c r="DB19" i="1" s="1"/>
  <c r="DB13" i="1"/>
  <c r="DA33" i="1"/>
  <c r="DB7" i="1"/>
  <c r="DB26" i="1"/>
  <c r="DB8" i="1"/>
  <c r="DB16" i="1"/>
  <c r="DB27" i="1"/>
  <c r="DB14" i="1"/>
  <c r="DB15" i="1"/>
  <c r="DB17" i="1"/>
  <c r="DB10" i="1"/>
  <c r="DB29" i="1"/>
  <c r="DB25" i="1"/>
  <c r="DB9" i="1"/>
  <c r="DB28" i="1"/>
  <c r="CU24" i="1"/>
  <c r="CV29" i="1" s="1"/>
  <c r="CU23" i="1"/>
  <c r="CU36" i="1" s="1"/>
  <c r="CU22" i="1"/>
  <c r="CU35" i="1" s="1"/>
  <c r="CU21" i="1"/>
  <c r="CU34" i="1" s="1"/>
  <c r="CU20" i="1"/>
  <c r="CU33" i="1" s="1"/>
  <c r="CU19" i="1"/>
  <c r="CU12" i="1"/>
  <c r="CU6" i="1"/>
  <c r="CV10" i="1" s="1"/>
  <c r="CU18" i="1" l="1"/>
  <c r="CV22" i="1" s="1"/>
  <c r="DB21" i="1"/>
  <c r="DB22" i="1"/>
  <c r="DB20" i="1"/>
  <c r="DA31" i="1"/>
  <c r="DB36" i="1" s="1"/>
  <c r="DB23" i="1"/>
  <c r="CV11" i="1"/>
  <c r="CU32" i="1"/>
  <c r="CV14" i="1"/>
  <c r="CV25" i="1"/>
  <c r="CV13" i="1"/>
  <c r="CV7" i="1"/>
  <c r="CV15" i="1"/>
  <c r="CV28" i="1"/>
  <c r="CV26" i="1"/>
  <c r="CV8" i="1"/>
  <c r="CV16" i="1"/>
  <c r="CV27" i="1"/>
  <c r="CV9" i="1"/>
  <c r="CV17" i="1"/>
  <c r="B8" i="2"/>
  <c r="B15" i="2" s="1"/>
  <c r="C8" i="2"/>
  <c r="C12" i="2" s="1"/>
  <c r="CU31" i="1" l="1"/>
  <c r="CV35" i="1" s="1"/>
  <c r="CV19" i="1"/>
  <c r="CV21" i="1"/>
  <c r="CV23" i="1"/>
  <c r="CV20" i="1"/>
  <c r="DB32" i="1"/>
  <c r="DB34" i="1"/>
  <c r="DB35" i="1"/>
  <c r="DB33" i="1"/>
  <c r="B12" i="2"/>
  <c r="B13" i="2"/>
  <c r="B14" i="2"/>
  <c r="D8" i="2"/>
  <c r="C13" i="2"/>
  <c r="C14" i="2"/>
  <c r="C15" i="2"/>
  <c r="CX12" i="1"/>
  <c r="CV34" i="1" l="1"/>
  <c r="CV36" i="1"/>
  <c r="CV33" i="1"/>
  <c r="CV32" i="1"/>
  <c r="B16" i="2"/>
  <c r="C16" i="2"/>
  <c r="CR24" i="1"/>
  <c r="CS27" i="1" s="1"/>
  <c r="CR23" i="1"/>
  <c r="CR36" i="1" s="1"/>
  <c r="CR22" i="1"/>
  <c r="CR21" i="1"/>
  <c r="CR34" i="1" s="1"/>
  <c r="CR20" i="1"/>
  <c r="CR33" i="1" s="1"/>
  <c r="CR19" i="1"/>
  <c r="CR32" i="1" s="1"/>
  <c r="CR12" i="1"/>
  <c r="CS14" i="1" s="1"/>
  <c r="CR6" i="1"/>
  <c r="CS11" i="1" s="1"/>
  <c r="CS15" i="1" l="1"/>
  <c r="CS28" i="1"/>
  <c r="CS16" i="1"/>
  <c r="CS25" i="1"/>
  <c r="CS29" i="1"/>
  <c r="CS13" i="1"/>
  <c r="CS17" i="1"/>
  <c r="CS26" i="1"/>
  <c r="CR35" i="1"/>
  <c r="CS7" i="1"/>
  <c r="CS8" i="1"/>
  <c r="CS9" i="1"/>
  <c r="CS10" i="1"/>
  <c r="CR18" i="1"/>
  <c r="CS23" i="1" s="1"/>
  <c r="CX24" i="1"/>
  <c r="CX23" i="1"/>
  <c r="CX36" i="1" s="1"/>
  <c r="CX22" i="1"/>
  <c r="CX35" i="1" s="1"/>
  <c r="CX21" i="1"/>
  <c r="CX34" i="1" s="1"/>
  <c r="CX20" i="1"/>
  <c r="CX33" i="1" s="1"/>
  <c r="CX19" i="1"/>
  <c r="CX32" i="1" s="1"/>
  <c r="CY17" i="1"/>
  <c r="CX6" i="1"/>
  <c r="CY11" i="1" s="1"/>
  <c r="CS19" i="1" l="1"/>
  <c r="CS22" i="1"/>
  <c r="CR31" i="1"/>
  <c r="CS20" i="1"/>
  <c r="CS21" i="1"/>
  <c r="CY13" i="1"/>
  <c r="CX18" i="1"/>
  <c r="CX31" i="1" s="1"/>
  <c r="CY32" i="1" s="1"/>
  <c r="CY14" i="1"/>
  <c r="CY25" i="1"/>
  <c r="CY7" i="1"/>
  <c r="CY15" i="1"/>
  <c r="CY26" i="1"/>
  <c r="CY8" i="1"/>
  <c r="CY16" i="1"/>
  <c r="CY27" i="1"/>
  <c r="CY28" i="1"/>
  <c r="CY10" i="1"/>
  <c r="CY29" i="1"/>
  <c r="CY9" i="1"/>
  <c r="CO24" i="1"/>
  <c r="CP28" i="1" s="1"/>
  <c r="CP29" i="1" l="1"/>
  <c r="CS32" i="1"/>
  <c r="CS33" i="1"/>
  <c r="CS36" i="1"/>
  <c r="CS34" i="1"/>
  <c r="CS35" i="1"/>
  <c r="CY23" i="1"/>
  <c r="CY22" i="1"/>
  <c r="CY20" i="1"/>
  <c r="CY21" i="1"/>
  <c r="CY19" i="1"/>
  <c r="CY36" i="1"/>
  <c r="CY34" i="1"/>
  <c r="CY35" i="1"/>
  <c r="CY33" i="1"/>
  <c r="CP27" i="1"/>
  <c r="CP25" i="1"/>
  <c r="CP26" i="1"/>
  <c r="CO6" i="1"/>
  <c r="CP7" i="1" s="1"/>
  <c r="CO23" i="1"/>
  <c r="CO36" i="1" s="1"/>
  <c r="CO22" i="1"/>
  <c r="CO35" i="1" s="1"/>
  <c r="CO21" i="1"/>
  <c r="CO20" i="1"/>
  <c r="CO33" i="1" s="1"/>
  <c r="CO19" i="1"/>
  <c r="CO32" i="1" s="1"/>
  <c r="CO12" i="1"/>
  <c r="CP15" i="1" s="1"/>
  <c r="CP8" i="1" l="1"/>
  <c r="CP16" i="1"/>
  <c r="CP14" i="1"/>
  <c r="CP17" i="1"/>
  <c r="CP13" i="1"/>
  <c r="CO18" i="1"/>
  <c r="CO34" i="1"/>
  <c r="CP9" i="1"/>
  <c r="CP10" i="1"/>
  <c r="CP11" i="1"/>
  <c r="CP22" i="1" l="1"/>
  <c r="CO31" i="1"/>
  <c r="CP19" i="1"/>
  <c r="CP20" i="1"/>
  <c r="CP23" i="1"/>
  <c r="CP21" i="1"/>
  <c r="CL12" i="1"/>
  <c r="CL6" i="1"/>
  <c r="CL24" i="1"/>
  <c r="CP36" i="1" l="1"/>
  <c r="CP35" i="1"/>
  <c r="CP32" i="1"/>
  <c r="CP33" i="1"/>
  <c r="CP34" i="1"/>
  <c r="CL18" i="1"/>
  <c r="CL31" i="1" s="1"/>
  <c r="CL22" i="1" l="1"/>
  <c r="CL35" i="1" s="1"/>
  <c r="CL20" i="1"/>
  <c r="CL33" i="1" s="1"/>
  <c r="CL19" i="1"/>
  <c r="CL32" i="1" s="1"/>
  <c r="CM32" i="1" s="1"/>
  <c r="CM29" i="1" l="1"/>
  <c r="CM28" i="1"/>
  <c r="CM27" i="1"/>
  <c r="CM26" i="1"/>
  <c r="CM25" i="1"/>
  <c r="CM17" i="1"/>
  <c r="CM16" i="1"/>
  <c r="CM15" i="1"/>
  <c r="CM14" i="1"/>
  <c r="CM13" i="1"/>
  <c r="CM11" i="1"/>
  <c r="CM9" i="1"/>
  <c r="CM7" i="1"/>
  <c r="CM8" i="1"/>
  <c r="CM10" i="1"/>
  <c r="CL23" i="1"/>
  <c r="CL21" i="1"/>
  <c r="CL34" i="1" s="1"/>
  <c r="CM34" i="1" l="1"/>
  <c r="CM36" i="1"/>
  <c r="CM35" i="1"/>
  <c r="CM33" i="1"/>
  <c r="CM20" i="1" l="1"/>
  <c r="CM23" i="1"/>
  <c r="CM22" i="1"/>
  <c r="CM21" i="1"/>
  <c r="CM19" i="1"/>
  <c r="CI32" i="1"/>
  <c r="CI19" i="1"/>
  <c r="CF36" i="1" l="1"/>
  <c r="CF35" i="1"/>
  <c r="CF34" i="1"/>
  <c r="CF33" i="1"/>
  <c r="CF32" i="1"/>
  <c r="CF24" i="1"/>
  <c r="CG29" i="1" s="1"/>
  <c r="CF23" i="1"/>
  <c r="CF22" i="1"/>
  <c r="CF21" i="1"/>
  <c r="CF20" i="1"/>
  <c r="CF19" i="1"/>
  <c r="CG16" i="1"/>
  <c r="CF12" i="1"/>
  <c r="CG13" i="1" s="1"/>
  <c r="CF6" i="1"/>
  <c r="CG11" i="1" s="1"/>
  <c r="CF18" i="1" l="1"/>
  <c r="CG22" i="1" s="1"/>
  <c r="CG15" i="1"/>
  <c r="CG14" i="1"/>
  <c r="CG25" i="1"/>
  <c r="CG26" i="1"/>
  <c r="CG27" i="1"/>
  <c r="CG17" i="1"/>
  <c r="CG28" i="1"/>
  <c r="CF31" i="1"/>
  <c r="CG33" i="1" s="1"/>
  <c r="CG7" i="1"/>
  <c r="CG8" i="1"/>
  <c r="CG9" i="1"/>
  <c r="CG10" i="1"/>
  <c r="CG21" i="1" l="1"/>
  <c r="CG19" i="1"/>
  <c r="CG23" i="1"/>
  <c r="CG20" i="1"/>
  <c r="CG32" i="1"/>
  <c r="CG34" i="1"/>
  <c r="CG36" i="1"/>
  <c r="CG35" i="1"/>
  <c r="CC36" i="1"/>
  <c r="CC35" i="1"/>
  <c r="CC34" i="1"/>
  <c r="CC33" i="1"/>
  <c r="CC32" i="1"/>
  <c r="CC24" i="1"/>
  <c r="CD28" i="1" s="1"/>
  <c r="CC23" i="1"/>
  <c r="CC22" i="1"/>
  <c r="CC21" i="1"/>
  <c r="CC20" i="1"/>
  <c r="CC19" i="1"/>
  <c r="CD16" i="1"/>
  <c r="CC12" i="1"/>
  <c r="CD13" i="1" s="1"/>
  <c r="CC6" i="1"/>
  <c r="CD8" i="1" s="1"/>
  <c r="CD29" i="1" l="1"/>
  <c r="CD25" i="1"/>
  <c r="CD17" i="1"/>
  <c r="CD26" i="1"/>
  <c r="CD14" i="1"/>
  <c r="CD27" i="1"/>
  <c r="CC18" i="1"/>
  <c r="CD20" i="1" s="1"/>
  <c r="CC31" i="1"/>
  <c r="CD32" i="1" s="1"/>
  <c r="CD15" i="1"/>
  <c r="CD7" i="1"/>
  <c r="CD9" i="1"/>
  <c r="CD10" i="1"/>
  <c r="CD11" i="1"/>
  <c r="CD21" i="1" l="1"/>
  <c r="CD36" i="1"/>
  <c r="CD35" i="1"/>
  <c r="CD19" i="1"/>
  <c r="CD23" i="1"/>
  <c r="CD34" i="1"/>
  <c r="CD22" i="1"/>
  <c r="CD33" i="1"/>
  <c r="CI23" i="1"/>
  <c r="CI22" i="1"/>
  <c r="CI21" i="1"/>
  <c r="CI20" i="1"/>
  <c r="BZ36" i="1"/>
  <c r="BZ35" i="1"/>
  <c r="BZ34" i="1"/>
  <c r="BZ33" i="1"/>
  <c r="BZ32" i="1"/>
  <c r="BZ24" i="1"/>
  <c r="CA29" i="1" s="1"/>
  <c r="BZ23" i="1"/>
  <c r="BZ22" i="1"/>
  <c r="BZ21" i="1"/>
  <c r="BZ20" i="1"/>
  <c r="BZ19" i="1"/>
  <c r="CA16" i="1"/>
  <c r="BZ12" i="1"/>
  <c r="CA17" i="1" s="1"/>
  <c r="BZ6" i="1"/>
  <c r="CA7" i="1" s="1"/>
  <c r="CI18" i="1" l="1"/>
  <c r="BZ18" i="1"/>
  <c r="CA22" i="1" s="1"/>
  <c r="CA13" i="1"/>
  <c r="CA14" i="1"/>
  <c r="CA15" i="1"/>
  <c r="CA25" i="1"/>
  <c r="CA26" i="1"/>
  <c r="CA8" i="1"/>
  <c r="CA27" i="1"/>
  <c r="CA9" i="1"/>
  <c r="CA28" i="1"/>
  <c r="CA10" i="1"/>
  <c r="CA11" i="1"/>
  <c r="BZ31" i="1"/>
  <c r="BW36" i="1"/>
  <c r="BW35" i="1"/>
  <c r="BW34" i="1"/>
  <c r="BW33" i="1"/>
  <c r="BW32" i="1"/>
  <c r="BW24" i="1"/>
  <c r="BX29" i="1" s="1"/>
  <c r="BW23" i="1"/>
  <c r="BW22" i="1"/>
  <c r="BW21" i="1"/>
  <c r="BW20" i="1"/>
  <c r="BW19" i="1"/>
  <c r="BX16" i="1"/>
  <c r="BW12" i="1"/>
  <c r="BX17" i="1" s="1"/>
  <c r="BW6" i="1"/>
  <c r="BX11" i="1" s="1"/>
  <c r="CA21" i="1" l="1"/>
  <c r="CA19" i="1"/>
  <c r="CA23" i="1"/>
  <c r="CA20" i="1"/>
  <c r="CA32" i="1"/>
  <c r="CA36" i="1"/>
  <c r="CA33" i="1"/>
  <c r="CA35" i="1"/>
  <c r="CA34" i="1"/>
  <c r="BW31" i="1"/>
  <c r="BX32" i="1" s="1"/>
  <c r="BX13" i="1"/>
  <c r="BX14" i="1"/>
  <c r="BX15" i="1"/>
  <c r="BW18" i="1"/>
  <c r="BX22" i="1" s="1"/>
  <c r="BX25" i="1"/>
  <c r="BX7" i="1"/>
  <c r="BX26" i="1"/>
  <c r="BX8" i="1"/>
  <c r="BX27" i="1"/>
  <c r="BX9" i="1"/>
  <c r="BX28" i="1"/>
  <c r="BX10" i="1"/>
  <c r="BK19" i="1"/>
  <c r="BX33" i="1" l="1"/>
  <c r="BX36" i="1"/>
  <c r="BX19" i="1"/>
  <c r="BX20" i="1"/>
  <c r="BX35" i="1"/>
  <c r="BX34" i="1"/>
  <c r="BX21" i="1"/>
  <c r="BX23" i="1"/>
  <c r="CI36" i="1"/>
  <c r="CI35" i="1"/>
  <c r="CI34" i="1"/>
  <c r="CI33" i="1"/>
  <c r="CI24" i="1"/>
  <c r="CJ16" i="1"/>
  <c r="CI12" i="1"/>
  <c r="CJ17" i="1" s="1"/>
  <c r="CI6" i="1"/>
  <c r="CJ7" i="1" s="1"/>
  <c r="CJ26" i="1" l="1"/>
  <c r="CJ25" i="1"/>
  <c r="CJ28" i="1"/>
  <c r="CJ29" i="1"/>
  <c r="CJ22" i="1"/>
  <c r="CJ27" i="1"/>
  <c r="CJ8" i="1"/>
  <c r="CJ9" i="1"/>
  <c r="CJ10" i="1"/>
  <c r="CJ11" i="1"/>
  <c r="CI31" i="1"/>
  <c r="CJ34" i="1" s="1"/>
  <c r="CJ13" i="1"/>
  <c r="CJ14" i="1"/>
  <c r="CJ15" i="1"/>
  <c r="BT36" i="1"/>
  <c r="BT35" i="1"/>
  <c r="BT34" i="1"/>
  <c r="BT33" i="1"/>
  <c r="BT32" i="1"/>
  <c r="BT24" i="1"/>
  <c r="BU29" i="1" s="1"/>
  <c r="BT23" i="1"/>
  <c r="BT22" i="1"/>
  <c r="BT21" i="1"/>
  <c r="BT20" i="1"/>
  <c r="BT19" i="1"/>
  <c r="BU16" i="1"/>
  <c r="BT12" i="1"/>
  <c r="BU17" i="1" s="1"/>
  <c r="BT6" i="1"/>
  <c r="BU11" i="1" s="1"/>
  <c r="BQ36" i="1"/>
  <c r="BQ35" i="1"/>
  <c r="BQ34" i="1"/>
  <c r="BQ33" i="1"/>
  <c r="BQ32" i="1"/>
  <c r="BQ24" i="1"/>
  <c r="BR29" i="1" s="1"/>
  <c r="BQ23" i="1"/>
  <c r="BQ22" i="1"/>
  <c r="BQ21" i="1"/>
  <c r="BQ20" i="1"/>
  <c r="BQ19" i="1"/>
  <c r="BR16" i="1"/>
  <c r="BQ12" i="1"/>
  <c r="BR14" i="1" s="1"/>
  <c r="BQ6" i="1"/>
  <c r="BR10" i="1" s="1"/>
  <c r="BN36" i="1"/>
  <c r="BN35" i="1"/>
  <c r="BN34" i="1"/>
  <c r="BN33" i="1"/>
  <c r="BN32" i="1"/>
  <c r="BN24" i="1"/>
  <c r="BO29" i="1" s="1"/>
  <c r="BN23" i="1"/>
  <c r="BN22" i="1"/>
  <c r="BN21" i="1"/>
  <c r="BN20" i="1"/>
  <c r="BN19" i="1"/>
  <c r="BO16" i="1"/>
  <c r="BN12" i="1"/>
  <c r="BO14" i="1" s="1"/>
  <c r="BN6" i="1"/>
  <c r="BO10" i="1" s="1"/>
  <c r="BK36" i="1"/>
  <c r="BK32" i="1"/>
  <c r="BK33" i="1"/>
  <c r="BK34" i="1"/>
  <c r="BK35" i="1"/>
  <c r="BK24" i="1"/>
  <c r="BL29" i="1" s="1"/>
  <c r="BK23" i="1"/>
  <c r="BK20" i="1"/>
  <c r="BK21" i="1"/>
  <c r="BK22" i="1"/>
  <c r="BK12" i="1"/>
  <c r="BL17" i="1" s="1"/>
  <c r="BL16" i="1"/>
  <c r="BK6" i="1"/>
  <c r="BL11" i="1" s="1"/>
  <c r="BH26" i="1"/>
  <c r="BH33" i="1" s="1"/>
  <c r="BH25" i="1"/>
  <c r="BH32" i="1" s="1"/>
  <c r="BH36" i="1"/>
  <c r="BH34" i="1"/>
  <c r="BH35" i="1"/>
  <c r="BH23" i="1"/>
  <c r="BH19" i="1"/>
  <c r="BH20" i="1"/>
  <c r="BH21" i="1"/>
  <c r="BH22" i="1"/>
  <c r="BH12" i="1"/>
  <c r="BI17" i="1" s="1"/>
  <c r="BI16" i="1"/>
  <c r="BH6" i="1"/>
  <c r="BI11" i="1" s="1"/>
  <c r="BE36" i="1"/>
  <c r="BE32" i="1"/>
  <c r="BE33" i="1"/>
  <c r="BE34" i="1"/>
  <c r="BE35" i="1"/>
  <c r="BE24" i="1"/>
  <c r="BF29" i="1" s="1"/>
  <c r="BE23" i="1"/>
  <c r="BE19" i="1"/>
  <c r="BE20" i="1"/>
  <c r="BE21" i="1"/>
  <c r="BE22" i="1"/>
  <c r="BE12" i="1"/>
  <c r="BF17" i="1" s="1"/>
  <c r="BF16" i="1"/>
  <c r="BE6" i="1"/>
  <c r="BF11" i="1" s="1"/>
  <c r="BB36" i="1"/>
  <c r="BB35" i="1"/>
  <c r="BB34" i="1"/>
  <c r="BB33" i="1"/>
  <c r="BB32" i="1"/>
  <c r="BB19" i="1"/>
  <c r="BB20" i="1"/>
  <c r="BB21" i="1"/>
  <c r="BB22" i="1"/>
  <c r="BB24" i="1"/>
  <c r="BC29" i="1" s="1"/>
  <c r="BB23" i="1"/>
  <c r="BB12" i="1"/>
  <c r="BC17" i="1" s="1"/>
  <c r="BC16" i="1"/>
  <c r="BB6" i="1"/>
  <c r="BC11" i="1" s="1"/>
  <c r="AY21" i="1"/>
  <c r="AY20" i="1"/>
  <c r="AY19" i="1"/>
  <c r="AY22" i="1"/>
  <c r="AY24" i="1"/>
  <c r="AZ28" i="1" s="1"/>
  <c r="AY31" i="1"/>
  <c r="AZ36" i="1" s="1"/>
  <c r="AY23" i="1"/>
  <c r="AY12" i="1"/>
  <c r="AZ17" i="1" s="1"/>
  <c r="AZ16" i="1"/>
  <c r="AY6" i="1"/>
  <c r="AZ11" i="1" s="1"/>
  <c r="AV31" i="1"/>
  <c r="AW36" i="1" s="1"/>
  <c r="AV23" i="1"/>
  <c r="AV19" i="1"/>
  <c r="AV25" i="1" s="1"/>
  <c r="AV20" i="1"/>
  <c r="AV26" i="1" s="1"/>
  <c r="AV21" i="1"/>
  <c r="AV27" i="1" s="1"/>
  <c r="AV22" i="1"/>
  <c r="AV28" i="1" s="1"/>
  <c r="AV12" i="1"/>
  <c r="AW15" i="1" s="1"/>
  <c r="AW16" i="1"/>
  <c r="AV6" i="1"/>
  <c r="AW11" i="1" s="1"/>
  <c r="AP12" i="1"/>
  <c r="AQ15" i="1" s="1"/>
  <c r="AS31" i="1"/>
  <c r="AT36" i="1" s="1"/>
  <c r="AP31" i="1"/>
  <c r="AQ32" i="1" s="1"/>
  <c r="AM36" i="1"/>
  <c r="AM25" i="1"/>
  <c r="AM32" i="1" s="1"/>
  <c r="AM26" i="1"/>
  <c r="AM33" i="1" s="1"/>
  <c r="AM27" i="1"/>
  <c r="AM34" i="1" s="1"/>
  <c r="AM28" i="1"/>
  <c r="AM35" i="1" s="1"/>
  <c r="AJ36" i="1"/>
  <c r="AJ32" i="1"/>
  <c r="AJ33" i="1"/>
  <c r="AJ27" i="1"/>
  <c r="AJ28" i="1"/>
  <c r="AJ35" i="1" s="1"/>
  <c r="AG29" i="1"/>
  <c r="AG36" i="1" s="1"/>
  <c r="AG25" i="1"/>
  <c r="AG32" i="1" s="1"/>
  <c r="AG26" i="1"/>
  <c r="AG27" i="1"/>
  <c r="AG34" i="1" s="1"/>
  <c r="AG28" i="1"/>
  <c r="AG35" i="1" s="1"/>
  <c r="AD36" i="1"/>
  <c r="AD25" i="1"/>
  <c r="AD32" i="1" s="1"/>
  <c r="AD26" i="1"/>
  <c r="AD33" i="1" s="1"/>
  <c r="AD27" i="1"/>
  <c r="AD34" i="1" s="1"/>
  <c r="AD28" i="1"/>
  <c r="AD35" i="1" s="1"/>
  <c r="AA36" i="1"/>
  <c r="AA25" i="1"/>
  <c r="AA32" i="1" s="1"/>
  <c r="AA26" i="1"/>
  <c r="AA33" i="1" s="1"/>
  <c r="AA27" i="1"/>
  <c r="AA34" i="1" s="1"/>
  <c r="AA28" i="1"/>
  <c r="AA35" i="1" s="1"/>
  <c r="X36" i="1"/>
  <c r="X25" i="1"/>
  <c r="X32" i="1" s="1"/>
  <c r="X26" i="1"/>
  <c r="X33" i="1" s="1"/>
  <c r="X27" i="1"/>
  <c r="X34" i="1" s="1"/>
  <c r="X28" i="1"/>
  <c r="X35" i="1" s="1"/>
  <c r="U36" i="1"/>
  <c r="U25" i="1"/>
  <c r="U32" i="1" s="1"/>
  <c r="U26" i="1"/>
  <c r="U33" i="1" s="1"/>
  <c r="U27" i="1"/>
  <c r="U34" i="1" s="1"/>
  <c r="U28" i="1"/>
  <c r="R36" i="1"/>
  <c r="R25" i="1"/>
  <c r="R32" i="1" s="1"/>
  <c r="R26" i="1"/>
  <c r="R33" i="1" s="1"/>
  <c r="R27" i="1"/>
  <c r="R34" i="1" s="1"/>
  <c r="R28" i="1"/>
  <c r="R35" i="1" s="1"/>
  <c r="O36" i="1"/>
  <c r="O25" i="1"/>
  <c r="O26" i="1"/>
  <c r="O33" i="1" s="1"/>
  <c r="O27" i="1"/>
  <c r="O34" i="1" s="1"/>
  <c r="O28" i="1"/>
  <c r="O35" i="1" s="1"/>
  <c r="L36" i="1"/>
  <c r="L25" i="1"/>
  <c r="L32" i="1" s="1"/>
  <c r="L26" i="1"/>
  <c r="L33" i="1" s="1"/>
  <c r="L27" i="1"/>
  <c r="L34" i="1" s="1"/>
  <c r="L28" i="1"/>
  <c r="L35" i="1" s="1"/>
  <c r="I36" i="1"/>
  <c r="I7" i="1"/>
  <c r="I19" i="1" s="1"/>
  <c r="I25" i="1"/>
  <c r="I8" i="1"/>
  <c r="I20" i="1" s="1"/>
  <c r="I26" i="1"/>
  <c r="I9" i="1"/>
  <c r="I21" i="1" s="1"/>
  <c r="I27" i="1"/>
  <c r="I10" i="1"/>
  <c r="I28" i="1"/>
  <c r="AS23" i="1"/>
  <c r="AS29" i="1" s="1"/>
  <c r="AS19" i="1"/>
  <c r="AS25" i="1" s="1"/>
  <c r="AS20" i="1"/>
  <c r="AS26" i="1" s="1"/>
  <c r="AS21" i="1"/>
  <c r="AS27" i="1" s="1"/>
  <c r="AS22" i="1"/>
  <c r="AS28" i="1" s="1"/>
  <c r="AP23" i="1"/>
  <c r="AP29" i="1" s="1"/>
  <c r="AP19" i="1"/>
  <c r="AP25" i="1" s="1"/>
  <c r="AP20" i="1"/>
  <c r="AP26" i="1" s="1"/>
  <c r="AP21" i="1"/>
  <c r="AP27" i="1" s="1"/>
  <c r="AP22" i="1"/>
  <c r="AP28" i="1" s="1"/>
  <c r="AM23" i="1"/>
  <c r="AM19" i="1"/>
  <c r="AM20" i="1"/>
  <c r="AM21" i="1"/>
  <c r="AM22" i="1"/>
  <c r="AJ23" i="1"/>
  <c r="AJ19" i="1"/>
  <c r="AJ20" i="1"/>
  <c r="AJ21" i="1"/>
  <c r="AJ22" i="1"/>
  <c r="AG23" i="1"/>
  <c r="AG19" i="1"/>
  <c r="AG20" i="1"/>
  <c r="AG21" i="1"/>
  <c r="AG22" i="1"/>
  <c r="AD23" i="1"/>
  <c r="AD19" i="1"/>
  <c r="AD20" i="1"/>
  <c r="AD21" i="1"/>
  <c r="AD22" i="1"/>
  <c r="AA23" i="1"/>
  <c r="AA19" i="1"/>
  <c r="AA20" i="1"/>
  <c r="AA21" i="1"/>
  <c r="AA22" i="1"/>
  <c r="X23" i="1"/>
  <c r="X19" i="1"/>
  <c r="X20" i="1"/>
  <c r="X21" i="1"/>
  <c r="X22" i="1"/>
  <c r="U23" i="1"/>
  <c r="U19" i="1"/>
  <c r="U20" i="1"/>
  <c r="U21" i="1"/>
  <c r="U22" i="1"/>
  <c r="R23" i="1"/>
  <c r="R19" i="1"/>
  <c r="R20" i="1"/>
  <c r="R21" i="1"/>
  <c r="R22" i="1"/>
  <c r="O23" i="1"/>
  <c r="O19" i="1"/>
  <c r="O20" i="1"/>
  <c r="O21" i="1"/>
  <c r="O22" i="1"/>
  <c r="L23" i="1"/>
  <c r="L19" i="1"/>
  <c r="L20" i="1"/>
  <c r="L21" i="1"/>
  <c r="L22" i="1"/>
  <c r="I23" i="1"/>
  <c r="AS12" i="1"/>
  <c r="AT17" i="1" s="1"/>
  <c r="AM12" i="1"/>
  <c r="AN17" i="1" s="1"/>
  <c r="AJ12" i="1"/>
  <c r="AK17" i="1" s="1"/>
  <c r="AG12" i="1"/>
  <c r="AH17" i="1" s="1"/>
  <c r="AD12" i="1"/>
  <c r="AE17" i="1" s="1"/>
  <c r="AA12" i="1"/>
  <c r="AB17" i="1" s="1"/>
  <c r="X12" i="1"/>
  <c r="Y17" i="1" s="1"/>
  <c r="U12" i="1"/>
  <c r="V17" i="1" s="1"/>
  <c r="R12" i="1"/>
  <c r="S17" i="1" s="1"/>
  <c r="O12" i="1"/>
  <c r="P17" i="1" s="1"/>
  <c r="L12" i="1"/>
  <c r="M17" i="1" s="1"/>
  <c r="I12" i="1"/>
  <c r="J17" i="1" s="1"/>
  <c r="AS6" i="1"/>
  <c r="AT11" i="1" s="1"/>
  <c r="AP6" i="1"/>
  <c r="AQ11" i="1" s="1"/>
  <c r="AM6" i="1"/>
  <c r="AN11" i="1" s="1"/>
  <c r="AJ6" i="1"/>
  <c r="AK11" i="1" s="1"/>
  <c r="AG6" i="1"/>
  <c r="AH11" i="1" s="1"/>
  <c r="AD6" i="1"/>
  <c r="AE11" i="1" s="1"/>
  <c r="AA6" i="1"/>
  <c r="AB11" i="1" s="1"/>
  <c r="X6" i="1"/>
  <c r="Y11" i="1" s="1"/>
  <c r="U6" i="1"/>
  <c r="V11" i="1" s="1"/>
  <c r="R6" i="1"/>
  <c r="S11" i="1" s="1"/>
  <c r="O6" i="1"/>
  <c r="P11" i="1" s="1"/>
  <c r="L6" i="1"/>
  <c r="M11" i="1" s="1"/>
  <c r="AT16" i="1"/>
  <c r="F12" i="1"/>
  <c r="G17" i="1" s="1"/>
  <c r="F6" i="1"/>
  <c r="G11" i="1" s="1"/>
  <c r="F23" i="1"/>
  <c r="F19" i="1"/>
  <c r="F20" i="1"/>
  <c r="F21" i="1"/>
  <c r="F22" i="1"/>
  <c r="F25" i="1"/>
  <c r="F32" i="1" s="1"/>
  <c r="F26" i="1"/>
  <c r="F33" i="1" s="1"/>
  <c r="F27" i="1"/>
  <c r="F34" i="1" s="1"/>
  <c r="F28" i="1"/>
  <c r="F35" i="1" s="1"/>
  <c r="F36" i="1"/>
  <c r="AQ13" i="1" l="1"/>
  <c r="AQ14" i="1"/>
  <c r="AQ17" i="1"/>
  <c r="AB16" i="1"/>
  <c r="V13" i="1"/>
  <c r="V15" i="1"/>
  <c r="BL8" i="1"/>
  <c r="BL25" i="1"/>
  <c r="AQ9" i="1"/>
  <c r="AB14" i="1"/>
  <c r="AB13" i="1"/>
  <c r="AB15" i="1"/>
  <c r="V8" i="1"/>
  <c r="AE13" i="1"/>
  <c r="AT7" i="1"/>
  <c r="J15" i="1"/>
  <c r="AE14" i="1"/>
  <c r="AT9" i="1"/>
  <c r="I32" i="1"/>
  <c r="AE15" i="1"/>
  <c r="V9" i="1"/>
  <c r="AT34" i="1"/>
  <c r="AQ35" i="1"/>
  <c r="M15" i="1"/>
  <c r="AK15" i="1"/>
  <c r="AK13" i="1"/>
  <c r="AK16" i="1"/>
  <c r="M16" i="1"/>
  <c r="M13" i="1"/>
  <c r="S10" i="1"/>
  <c r="S9" i="1"/>
  <c r="S8" i="1"/>
  <c r="O24" i="1"/>
  <c r="P28" i="1" s="1"/>
  <c r="S7" i="1"/>
  <c r="Y13" i="1"/>
  <c r="Y15" i="1"/>
  <c r="P9" i="1"/>
  <c r="P8" i="1"/>
  <c r="AQ16" i="1"/>
  <c r="P7" i="1"/>
  <c r="Y16" i="1"/>
  <c r="Y14" i="1"/>
  <c r="AN8" i="1"/>
  <c r="BF25" i="1"/>
  <c r="AW17" i="1"/>
  <c r="BT31" i="1"/>
  <c r="BU35" i="1" s="1"/>
  <c r="AZ14" i="1"/>
  <c r="BC26" i="1"/>
  <c r="P13" i="1"/>
  <c r="M8" i="1"/>
  <c r="V16" i="1"/>
  <c r="P16" i="1"/>
  <c r="V14" i="1"/>
  <c r="AK10" i="1"/>
  <c r="AW13" i="1"/>
  <c r="AQ33" i="1"/>
  <c r="AW14" i="1"/>
  <c r="AZ27" i="1"/>
  <c r="BC14" i="1"/>
  <c r="AQ34" i="1"/>
  <c r="AE10" i="1"/>
  <c r="AM24" i="1"/>
  <c r="AN26" i="1" s="1"/>
  <c r="AQ36" i="1"/>
  <c r="AW35" i="1"/>
  <c r="AT35" i="1"/>
  <c r="AP18" i="1"/>
  <c r="AQ23" i="1" s="1"/>
  <c r="BE18" i="1"/>
  <c r="BF23" i="1" s="1"/>
  <c r="BT18" i="1"/>
  <c r="BU19" i="1" s="1"/>
  <c r="J16" i="1"/>
  <c r="AG24" i="1"/>
  <c r="AH25" i="1" s="1"/>
  <c r="I6" i="1"/>
  <c r="J11" i="1" s="1"/>
  <c r="P14" i="1"/>
  <c r="J13" i="1"/>
  <c r="AH13" i="1"/>
  <c r="AN13" i="1"/>
  <c r="U24" i="1"/>
  <c r="V29" i="1" s="1"/>
  <c r="M14" i="1"/>
  <c r="AB9" i="1"/>
  <c r="AE7" i="1"/>
  <c r="AN14" i="1"/>
  <c r="P15" i="1"/>
  <c r="J14" i="1"/>
  <c r="AB8" i="1"/>
  <c r="AE8" i="1"/>
  <c r="AN15" i="1"/>
  <c r="AM18" i="1"/>
  <c r="AN21" i="1" s="1"/>
  <c r="I35" i="1"/>
  <c r="AW8" i="1"/>
  <c r="Y8" i="1"/>
  <c r="AE9" i="1"/>
  <c r="AN16" i="1"/>
  <c r="AT33" i="1"/>
  <c r="O18" i="1"/>
  <c r="P22" i="1" s="1"/>
  <c r="AW9" i="1"/>
  <c r="G7" i="1"/>
  <c r="AH8" i="1"/>
  <c r="AA24" i="1"/>
  <c r="AB27" i="1" s="1"/>
  <c r="AY18" i="1"/>
  <c r="AZ23" i="1" s="1"/>
  <c r="G16" i="1"/>
  <c r="G15" i="1"/>
  <c r="G14" i="1"/>
  <c r="G13" i="1"/>
  <c r="Y7" i="1"/>
  <c r="M7" i="1"/>
  <c r="AH9" i="1"/>
  <c r="AT13" i="1"/>
  <c r="BF14" i="1"/>
  <c r="BI14" i="1"/>
  <c r="BK18" i="1"/>
  <c r="BL23" i="1" s="1"/>
  <c r="AB10" i="1"/>
  <c r="V10" i="1"/>
  <c r="P10" i="1"/>
  <c r="AE16" i="1"/>
  <c r="AH10" i="1"/>
  <c r="AK14" i="1"/>
  <c r="AN10" i="1"/>
  <c r="AS18" i="1"/>
  <c r="AT22" i="1" s="1"/>
  <c r="AD24" i="1"/>
  <c r="I33" i="1"/>
  <c r="O32" i="1"/>
  <c r="O31" i="1" s="1"/>
  <c r="U35" i="1"/>
  <c r="U31" i="1" s="1"/>
  <c r="AG33" i="1"/>
  <c r="AG31" i="1" s="1"/>
  <c r="AJ34" i="1"/>
  <c r="AJ31" i="1" s="1"/>
  <c r="AW7" i="1"/>
  <c r="AZ8" i="1"/>
  <c r="AZ25" i="1"/>
  <c r="BL14" i="1"/>
  <c r="BL26" i="1"/>
  <c r="S14" i="1"/>
  <c r="S13" i="1"/>
  <c r="V7" i="1"/>
  <c r="AK7" i="1"/>
  <c r="AZ33" i="1"/>
  <c r="BC8" i="1"/>
  <c r="BF27" i="1"/>
  <c r="BL27" i="1"/>
  <c r="AH14" i="1"/>
  <c r="AA18" i="1"/>
  <c r="AB22" i="1" s="1"/>
  <c r="AZ29" i="1"/>
  <c r="BF26" i="1"/>
  <c r="S16" i="1"/>
  <c r="S15" i="1"/>
  <c r="AB7" i="1"/>
  <c r="AH15" i="1"/>
  <c r="I22" i="1"/>
  <c r="I18" i="1" s="1"/>
  <c r="AW10" i="1"/>
  <c r="Y10" i="1"/>
  <c r="M10" i="1"/>
  <c r="G10" i="1"/>
  <c r="AH16" i="1"/>
  <c r="AK8" i="1"/>
  <c r="AT32" i="1"/>
  <c r="AJ24" i="1"/>
  <c r="AK27" i="1" s="1"/>
  <c r="AZ35" i="1"/>
  <c r="BC10" i="1"/>
  <c r="BF28" i="1"/>
  <c r="BI8" i="1"/>
  <c r="BL28" i="1"/>
  <c r="Y9" i="1"/>
  <c r="M9" i="1"/>
  <c r="G9" i="1"/>
  <c r="AH7" i="1"/>
  <c r="AK9" i="1"/>
  <c r="AW33" i="1"/>
  <c r="BF8" i="1"/>
  <c r="BI10" i="1"/>
  <c r="BN31" i="1"/>
  <c r="BO35" i="1" s="1"/>
  <c r="CJ23" i="1"/>
  <c r="CJ21" i="1"/>
  <c r="CJ20" i="1"/>
  <c r="CJ19" i="1"/>
  <c r="CJ33" i="1"/>
  <c r="CJ32" i="1"/>
  <c r="CJ36" i="1"/>
  <c r="CJ35" i="1"/>
  <c r="BU7" i="1"/>
  <c r="BU8" i="1"/>
  <c r="BU9" i="1"/>
  <c r="BU10" i="1"/>
  <c r="BU13" i="1"/>
  <c r="BU14" i="1"/>
  <c r="BU15" i="1"/>
  <c r="BU25" i="1"/>
  <c r="BU26" i="1"/>
  <c r="BU27" i="1"/>
  <c r="BU28" i="1"/>
  <c r="F18" i="1"/>
  <c r="G22" i="1" s="1"/>
  <c r="U18" i="1"/>
  <c r="V20" i="1" s="1"/>
  <c r="AG18" i="1"/>
  <c r="AH19" i="1" s="1"/>
  <c r="AV18" i="1"/>
  <c r="AW20" i="1" s="1"/>
  <c r="BH18" i="1"/>
  <c r="BI23" i="1" s="1"/>
  <c r="BR25" i="1"/>
  <c r="BR27" i="1"/>
  <c r="BQ18" i="1"/>
  <c r="BR23" i="1" s="1"/>
  <c r="BR7" i="1"/>
  <c r="BR9" i="1"/>
  <c r="BR11" i="1"/>
  <c r="BR13" i="1"/>
  <c r="BR15" i="1"/>
  <c r="BR17" i="1"/>
  <c r="BR26" i="1"/>
  <c r="BR28" i="1"/>
  <c r="BQ31" i="1"/>
  <c r="BR34" i="1" s="1"/>
  <c r="BR8" i="1"/>
  <c r="R18" i="1"/>
  <c r="S20" i="1" s="1"/>
  <c r="AD18" i="1"/>
  <c r="AE23" i="1" s="1"/>
  <c r="AP24" i="1"/>
  <c r="AQ26" i="1" s="1"/>
  <c r="AS24" i="1"/>
  <c r="AT28" i="1" s="1"/>
  <c r="AA31" i="1"/>
  <c r="AB32" i="1" s="1"/>
  <c r="AV24" i="1"/>
  <c r="AW26" i="1" s="1"/>
  <c r="BB18" i="1"/>
  <c r="BC23" i="1" s="1"/>
  <c r="BE31" i="1"/>
  <c r="BF35" i="1" s="1"/>
  <c r="BK31" i="1"/>
  <c r="BL35" i="1" s="1"/>
  <c r="G8" i="1"/>
  <c r="F24" i="1"/>
  <c r="G29" i="1" s="1"/>
  <c r="AN7" i="1"/>
  <c r="AN9" i="1"/>
  <c r="AQ8" i="1"/>
  <c r="AQ10" i="1"/>
  <c r="AQ7" i="1"/>
  <c r="AT8" i="1"/>
  <c r="AT10" i="1"/>
  <c r="AT15" i="1"/>
  <c r="L18" i="1"/>
  <c r="M22" i="1" s="1"/>
  <c r="X18" i="1"/>
  <c r="Y19" i="1" s="1"/>
  <c r="AJ18" i="1"/>
  <c r="AK21" i="1" s="1"/>
  <c r="I34" i="1"/>
  <c r="AZ10" i="1"/>
  <c r="AZ26" i="1"/>
  <c r="BC7" i="1"/>
  <c r="BC9" i="1"/>
  <c r="BC13" i="1"/>
  <c r="BC15" i="1"/>
  <c r="BC28" i="1"/>
  <c r="BB31" i="1"/>
  <c r="BC35" i="1" s="1"/>
  <c r="BF10" i="1"/>
  <c r="BH31" i="1"/>
  <c r="BI35" i="1" s="1"/>
  <c r="BH24" i="1"/>
  <c r="BI28" i="1" s="1"/>
  <c r="BL10" i="1"/>
  <c r="BO13" i="1"/>
  <c r="BO15" i="1"/>
  <c r="BO17" i="1"/>
  <c r="BO9" i="1"/>
  <c r="BO7" i="1"/>
  <c r="BO11" i="1"/>
  <c r="BO26" i="1"/>
  <c r="BO28" i="1"/>
  <c r="BO8" i="1"/>
  <c r="BN18" i="1"/>
  <c r="BO22" i="1" s="1"/>
  <c r="BO25" i="1"/>
  <c r="BO27" i="1"/>
  <c r="F31" i="1"/>
  <c r="G36" i="1" s="1"/>
  <c r="L31" i="1"/>
  <c r="M36" i="1" s="1"/>
  <c r="R31" i="1"/>
  <c r="S36" i="1" s="1"/>
  <c r="X31" i="1"/>
  <c r="Y36" i="1" s="1"/>
  <c r="AD31" i="1"/>
  <c r="AE36" i="1" s="1"/>
  <c r="AM31" i="1"/>
  <c r="AN36" i="1" s="1"/>
  <c r="AT14" i="1"/>
  <c r="I24" i="1"/>
  <c r="L24" i="1"/>
  <c r="R24" i="1"/>
  <c r="X24" i="1"/>
  <c r="AW32" i="1"/>
  <c r="AW34" i="1"/>
  <c r="AZ7" i="1"/>
  <c r="AZ9" i="1"/>
  <c r="AZ13" i="1"/>
  <c r="AZ15" i="1"/>
  <c r="AZ32" i="1"/>
  <c r="AZ34" i="1"/>
  <c r="BC25" i="1"/>
  <c r="BC27" i="1"/>
  <c r="BF7" i="1"/>
  <c r="BF9" i="1"/>
  <c r="BF13" i="1"/>
  <c r="BF15" i="1"/>
  <c r="BI7" i="1"/>
  <c r="BI9" i="1"/>
  <c r="BI13" i="1"/>
  <c r="BI15" i="1"/>
  <c r="BL7" i="1"/>
  <c r="BL9" i="1"/>
  <c r="BL13" i="1"/>
  <c r="BL15" i="1"/>
  <c r="P25" i="1" l="1"/>
  <c r="AH21" i="1"/>
  <c r="P27" i="1"/>
  <c r="P26" i="1"/>
  <c r="BU36" i="1"/>
  <c r="Y20" i="1"/>
  <c r="AE19" i="1"/>
  <c r="P29" i="1"/>
  <c r="AZ22" i="1"/>
  <c r="AN27" i="1"/>
  <c r="AE20" i="1"/>
  <c r="BC21" i="1"/>
  <c r="BU22" i="1"/>
  <c r="Y21" i="1"/>
  <c r="BC22" i="1"/>
  <c r="BC19" i="1"/>
  <c r="BU33" i="1"/>
  <c r="AN23" i="1"/>
  <c r="BU32" i="1"/>
  <c r="J7" i="1"/>
  <c r="AH27" i="1"/>
  <c r="AH29" i="1"/>
  <c r="AN28" i="1"/>
  <c r="BL32" i="1"/>
  <c r="AW23" i="1"/>
  <c r="S22" i="1"/>
  <c r="S19" i="1"/>
  <c r="BU23" i="1"/>
  <c r="V27" i="1"/>
  <c r="BU21" i="1"/>
  <c r="M20" i="1"/>
  <c r="M21" i="1"/>
  <c r="BU20" i="1"/>
  <c r="P21" i="1"/>
  <c r="V25" i="1"/>
  <c r="P19" i="1"/>
  <c r="V26" i="1"/>
  <c r="P20" i="1"/>
  <c r="AN35" i="1"/>
  <c r="AQ28" i="1"/>
  <c r="G23" i="1"/>
  <c r="BI25" i="1"/>
  <c r="AQ29" i="1"/>
  <c r="BR20" i="1"/>
  <c r="AH35" i="1"/>
  <c r="AH34" i="1"/>
  <c r="P36" i="1"/>
  <c r="P32" i="1"/>
  <c r="AE22" i="1"/>
  <c r="M19" i="1"/>
  <c r="AE21" i="1"/>
  <c r="AW25" i="1"/>
  <c r="AW27" i="1"/>
  <c r="BI27" i="1"/>
  <c r="Y34" i="1"/>
  <c r="AW29" i="1"/>
  <c r="M23" i="1"/>
  <c r="BI29" i="1"/>
  <c r="AN19" i="1"/>
  <c r="AE33" i="1"/>
  <c r="AE35" i="1"/>
  <c r="AE34" i="1"/>
  <c r="AT29" i="1"/>
  <c r="BF33" i="1"/>
  <c r="AK23" i="1"/>
  <c r="AQ27" i="1"/>
  <c r="BU34" i="1"/>
  <c r="AQ22" i="1"/>
  <c r="AQ20" i="1"/>
  <c r="AH26" i="1"/>
  <c r="BI19" i="1"/>
  <c r="BF19" i="1"/>
  <c r="BF20" i="1"/>
  <c r="BI26" i="1"/>
  <c r="Y23" i="1"/>
  <c r="BF32" i="1"/>
  <c r="BI21" i="1"/>
  <c r="BF21" i="1"/>
  <c r="AH28" i="1"/>
  <c r="V28" i="1"/>
  <c r="BI32" i="1"/>
  <c r="BF34" i="1"/>
  <c r="AT25" i="1"/>
  <c r="BI20" i="1"/>
  <c r="G21" i="1"/>
  <c r="BI34" i="1"/>
  <c r="BF36" i="1"/>
  <c r="AT27" i="1"/>
  <c r="BF22" i="1"/>
  <c r="G20" i="1"/>
  <c r="AQ21" i="1"/>
  <c r="AK20" i="1"/>
  <c r="AN29" i="1"/>
  <c r="AN25" i="1"/>
  <c r="Y35" i="1"/>
  <c r="AK22" i="1"/>
  <c r="AQ25" i="1"/>
  <c r="BR22" i="1"/>
  <c r="AB35" i="1"/>
  <c r="J8" i="1"/>
  <c r="P23" i="1"/>
  <c r="G34" i="1"/>
  <c r="S33" i="1"/>
  <c r="BC34" i="1"/>
  <c r="AB34" i="1"/>
  <c r="BI22" i="1"/>
  <c r="AH23" i="1"/>
  <c r="G26" i="1"/>
  <c r="M35" i="1"/>
  <c r="BC36" i="1"/>
  <c r="AB33" i="1"/>
  <c r="BO36" i="1"/>
  <c r="AH33" i="1"/>
  <c r="AN20" i="1"/>
  <c r="AQ19" i="1"/>
  <c r="G27" i="1"/>
  <c r="BC33" i="1"/>
  <c r="AB36" i="1"/>
  <c r="V22" i="1"/>
  <c r="AN22" i="1"/>
  <c r="J9" i="1"/>
  <c r="G28" i="1"/>
  <c r="Y32" i="1"/>
  <c r="BO34" i="1"/>
  <c r="V19" i="1"/>
  <c r="AB19" i="1"/>
  <c r="AH32" i="1"/>
  <c r="BO33" i="1"/>
  <c r="AH20" i="1"/>
  <c r="I31" i="1"/>
  <c r="J33" i="1" s="1"/>
  <c r="J10" i="1"/>
  <c r="AK36" i="1"/>
  <c r="AK32" i="1"/>
  <c r="AK35" i="1"/>
  <c r="AK33" i="1"/>
  <c r="AK34" i="1"/>
  <c r="V36" i="1"/>
  <c r="V32" i="1"/>
  <c r="V33" i="1"/>
  <c r="V34" i="1"/>
  <c r="J19" i="1"/>
  <c r="J20" i="1"/>
  <c r="J23" i="1"/>
  <c r="J21" i="1"/>
  <c r="AW22" i="1"/>
  <c r="P35" i="1"/>
  <c r="BL19" i="1"/>
  <c r="AE27" i="1"/>
  <c r="AE29" i="1"/>
  <c r="AE25" i="1"/>
  <c r="BL33" i="1"/>
  <c r="G33" i="1"/>
  <c r="BI36" i="1"/>
  <c r="AK19" i="1"/>
  <c r="S34" i="1"/>
  <c r="AW19" i="1"/>
  <c r="AH36" i="1"/>
  <c r="P34" i="1"/>
  <c r="AT26" i="1"/>
  <c r="S21" i="1"/>
  <c r="BL21" i="1"/>
  <c r="AH22" i="1"/>
  <c r="V21" i="1"/>
  <c r="AT21" i="1"/>
  <c r="AT19" i="1"/>
  <c r="AT20" i="1"/>
  <c r="AB29" i="1"/>
  <c r="AB25" i="1"/>
  <c r="AB26" i="1"/>
  <c r="G25" i="1"/>
  <c r="Y33" i="1"/>
  <c r="G35" i="1"/>
  <c r="BC32" i="1"/>
  <c r="M34" i="1"/>
  <c r="BC20" i="1"/>
  <c r="AW21" i="1"/>
  <c r="V35" i="1"/>
  <c r="P33" i="1"/>
  <c r="S23" i="1"/>
  <c r="BO32" i="1"/>
  <c r="G19" i="1"/>
  <c r="V23" i="1"/>
  <c r="AE28" i="1"/>
  <c r="AB28" i="1"/>
  <c r="BL34" i="1"/>
  <c r="BL22" i="1"/>
  <c r="AK26" i="1"/>
  <c r="AK25" i="1"/>
  <c r="AK29" i="1"/>
  <c r="AK28" i="1"/>
  <c r="AZ21" i="1"/>
  <c r="S35" i="1"/>
  <c r="Y22" i="1"/>
  <c r="AZ20" i="1"/>
  <c r="BI33" i="1"/>
  <c r="AZ19" i="1"/>
  <c r="AN33" i="1"/>
  <c r="M33" i="1"/>
  <c r="AN34" i="1"/>
  <c r="BL36" i="1"/>
  <c r="J22" i="1"/>
  <c r="AE26" i="1"/>
  <c r="BL20" i="1"/>
  <c r="AT23" i="1"/>
  <c r="AB23" i="1"/>
  <c r="AB21" i="1"/>
  <c r="AB20" i="1"/>
  <c r="BR21" i="1"/>
  <c r="BR19" i="1"/>
  <c r="BR35" i="1"/>
  <c r="BR36" i="1"/>
  <c r="BR32" i="1"/>
  <c r="BR33" i="1"/>
  <c r="M32" i="1"/>
  <c r="AW28" i="1"/>
  <c r="BO23" i="1"/>
  <c r="BO19" i="1"/>
  <c r="BO20" i="1"/>
  <c r="BO21" i="1"/>
  <c r="Y29" i="1"/>
  <c r="Y25" i="1"/>
  <c r="Y26" i="1"/>
  <c r="Y27" i="1"/>
  <c r="Y28" i="1"/>
  <c r="M29" i="1"/>
  <c r="M25" i="1"/>
  <c r="M26" i="1"/>
  <c r="M27" i="1"/>
  <c r="M28" i="1"/>
  <c r="AN32" i="1"/>
  <c r="AE32" i="1"/>
  <c r="S32" i="1"/>
  <c r="G32" i="1"/>
  <c r="S29" i="1"/>
  <c r="S25" i="1"/>
  <c r="S26" i="1"/>
  <c r="S27" i="1"/>
  <c r="S28" i="1"/>
  <c r="J29" i="1"/>
  <c r="J27" i="1"/>
  <c r="J28" i="1"/>
  <c r="J25" i="1"/>
  <c r="J26" i="1"/>
  <c r="J35" i="1" l="1"/>
  <c r="J36" i="1"/>
  <c r="J34" i="1"/>
  <c r="J32" i="1"/>
</calcChain>
</file>

<file path=xl/sharedStrings.xml><?xml version="1.0" encoding="utf-8"?>
<sst xmlns="http://schemas.openxmlformats.org/spreadsheetml/2006/main" count="158" uniqueCount="64">
  <si>
    <t xml:space="preserve"> </t>
  </si>
  <si>
    <t xml:space="preserve"> October Payroll Headcount</t>
  </si>
  <si>
    <t>NUMBER</t>
  </si>
  <si>
    <t>%</t>
  </si>
  <si>
    <t>Doctorate</t>
  </si>
  <si>
    <t>Total Tenured and Tenure Eligible</t>
  </si>
  <si>
    <t xml:space="preserve">  ––––1990––––      </t>
  </si>
  <si>
    <t xml:space="preserve">  ––––1991––––      </t>
  </si>
  <si>
    <t xml:space="preserve">  ––––1992––––      </t>
  </si>
  <si>
    <t xml:space="preserve">  ––––1993––––      </t>
  </si>
  <si>
    <t xml:space="preserve">  ––––1994––––      </t>
  </si>
  <si>
    <t xml:space="preserve">  ––––1995––––      </t>
  </si>
  <si>
    <t xml:space="preserve">  ––––1996––––      </t>
  </si>
  <si>
    <t xml:space="preserve">  ––––1997––––      </t>
  </si>
  <si>
    <t xml:space="preserve">  ––––1998––––      </t>
  </si>
  <si>
    <t xml:space="preserve">  ––––1999––––      </t>
  </si>
  <si>
    <t xml:space="preserve">  ––––2000––––      </t>
  </si>
  <si>
    <t>Not Available</t>
  </si>
  <si>
    <t xml:space="preserve">  ––––2001––––      </t>
  </si>
  <si>
    <t>Master's</t>
  </si>
  <si>
    <t>Bachelor's</t>
  </si>
  <si>
    <t xml:space="preserve">  ––––––––––2002––––––––      </t>
  </si>
  <si>
    <t xml:space="preserve">  ––––––––––2003––––––––      </t>
  </si>
  <si>
    <t xml:space="preserve">  ––––––––––2004––––––––      </t>
  </si>
  <si>
    <t xml:space="preserve">  ––––––––––2005––––––––      </t>
  </si>
  <si>
    <t xml:space="preserve">  ––––––––––2006––––––––      </t>
  </si>
  <si>
    <t xml:space="preserve">  ––––––––––2007––––––––      </t>
  </si>
  <si>
    <t xml:space="preserve">  ––––––––––2008––––––––      </t>
  </si>
  <si>
    <t>Professional</t>
  </si>
  <si>
    <t xml:space="preserve">  ––––––––––2009––––––––      </t>
  </si>
  <si>
    <t>Faculty by Highest Degree</t>
  </si>
  <si>
    <t xml:space="preserve">  ––––––––––2010––––––––      </t>
  </si>
  <si>
    <t xml:space="preserve">  ––––––––––2011––––––––      </t>
  </si>
  <si>
    <t xml:space="preserve">  ––––––––––2012––––––––      </t>
  </si>
  <si>
    <t xml:space="preserve">  ––––––––––2013––––––––      </t>
  </si>
  <si>
    <t>Tenured &amp; Tenure-Eligible</t>
  </si>
  <si>
    <t>Non-Tenure Eligible</t>
  </si>
  <si>
    <t xml:space="preserve">  ––––––––––2014––––––––      </t>
  </si>
  <si>
    <t xml:space="preserve">  ––––––––––2015––––––––      </t>
  </si>
  <si>
    <t xml:space="preserve">  ––––––––––2016––––––––      </t>
  </si>
  <si>
    <t xml:space="preserve">  ––––––––––2017––––––––      </t>
  </si>
  <si>
    <t xml:space="preserve"> Tenured</t>
  </si>
  <si>
    <t xml:space="preserve"> Tenure Eligible</t>
  </si>
  <si>
    <t xml:space="preserve"> Total Faculty</t>
  </si>
  <si>
    <t xml:space="preserve"> Doctorate</t>
  </si>
  <si>
    <t xml:space="preserve"> Professional</t>
  </si>
  <si>
    <t xml:space="preserve"> Not Available</t>
  </si>
  <si>
    <t xml:space="preserve"> Master's</t>
  </si>
  <si>
    <t xml:space="preserve"> Bachelor's</t>
  </si>
  <si>
    <t>Total</t>
  </si>
  <si>
    <t xml:space="preserve">  ––––––––––2019––––––––      </t>
  </si>
  <si>
    <t>Not Reported</t>
  </si>
  <si>
    <r>
      <t xml:space="preserve">1 </t>
    </r>
    <r>
      <rPr>
        <sz val="9"/>
        <rFont val="ITC Berkeley Oldstyle Std"/>
        <family val="1"/>
      </rPr>
      <t>For all reporting years prior to 2019, data matched the e-Data Warehouse values.</t>
    </r>
  </si>
  <si>
    <r>
      <t xml:space="preserve">  ––––––––––2018</t>
    </r>
    <r>
      <rPr>
        <vertAlign val="superscript"/>
        <sz val="11"/>
        <rFont val="Univers LT Std 45 Light"/>
        <family val="2"/>
      </rPr>
      <t>1</t>
    </r>
    <r>
      <rPr>
        <b/>
        <sz val="10"/>
        <rFont val="Univers LT Std 45 Light"/>
        <family val="2"/>
      </rPr>
      <t xml:space="preserve">––––––––      </t>
    </r>
  </si>
  <si>
    <t xml:space="preserve">  ––––––––––2020––––––––      </t>
  </si>
  <si>
    <t xml:space="preserve">  ––––––––––2021––––––––      </t>
  </si>
  <si>
    <t xml:space="preserve"> Term (Non-Tenure Eligible)</t>
  </si>
  <si>
    <t xml:space="preserve">  ––––––––––2022––––––––      </t>
  </si>
  <si>
    <t xml:space="preserve">  ––––––––––2023––––––––      </t>
  </si>
  <si>
    <t>Count</t>
  </si>
  <si>
    <t>Percentage</t>
  </si>
  <si>
    <t xml:space="preserve">  ––––––––––2024––––––––      </t>
  </si>
  <si>
    <t>Office of Institutional Research (Data Source: Data Mart, Workday, and e-Data Warehouse)</t>
  </si>
  <si>
    <t>Last Updated: 12/18/2024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</si>
</sst>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?.0%"/>
    <numFmt numFmtId="166" formatCode="?0.0%"/>
    <numFmt numFmtId="167" formatCode="??,??0"/>
  </numFmts>
  <fonts count="15">
    <font>
      <sz val="10"/>
      <name val="Univers 55"/>
    </font>
    <font>
      <sz val="7"/>
      <name val="Univers 55"/>
      <family val="2"/>
    </font>
    <font>
      <sz val="10"/>
      <name val="Berkeley Italic"/>
    </font>
    <font>
      <b/>
      <sz val="14"/>
      <name val="Univers 55"/>
      <family val="2"/>
    </font>
    <font>
      <b/>
      <sz val="10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sz val="10"/>
      <name val="Univers 55"/>
      <family val="2"/>
    </font>
    <font>
      <b/>
      <sz val="10"/>
      <name val="Univers LT Std 45 Light"/>
      <family val="2"/>
    </font>
    <font>
      <sz val="9"/>
      <name val="Univers 55"/>
      <family val="2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10"/>
      <name val="ITC Berkeley Oldstyle Std"/>
      <family val="1"/>
    </font>
    <font>
      <vertAlign val="superscript"/>
      <sz val="11"/>
      <name val="Univers LT Std 45 Light"/>
      <family val="2"/>
    </font>
    <font>
      <b/>
      <sz val="10"/>
      <name val="Univers 55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167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0" fillId="0" borderId="0" xfId="1" applyNumberFormat="1" applyFont="1"/>
    <xf numFmtId="0" fontId="6" fillId="0" borderId="0" xfId="0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Continuous"/>
    </xf>
    <xf numFmtId="1" fontId="8" fillId="0" borderId="0" xfId="0" applyNumberFormat="1" applyFont="1"/>
    <xf numFmtId="0" fontId="8" fillId="0" borderId="1" xfId="0" applyFont="1" applyBorder="1"/>
    <xf numFmtId="167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/>
    <xf numFmtId="0" fontId="8" fillId="2" borderId="0" xfId="0" applyFont="1" applyFill="1"/>
    <xf numFmtId="167" fontId="8" fillId="2" borderId="0" xfId="0" applyNumberFormat="1" applyFont="1" applyFill="1" applyAlignment="1">
      <alignment horizontal="center"/>
    </xf>
    <xf numFmtId="166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167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1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/>
    <xf numFmtId="167" fontId="0" fillId="0" borderId="0" xfId="0" applyNumberFormat="1" applyFont="1" applyAlignment="1">
      <alignment horizontal="center" wrapText="1"/>
    </xf>
    <xf numFmtId="166" fontId="0" fillId="0" borderId="0" xfId="0" applyNumberFormat="1" applyFont="1" applyAlignment="1">
      <alignment horizontal="center" wrapText="1"/>
    </xf>
    <xf numFmtId="167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167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center" vertical="center"/>
    </xf>
    <xf numFmtId="167" fontId="0" fillId="0" borderId="0" xfId="0" applyNumberFormat="1" applyFont="1"/>
    <xf numFmtId="164" fontId="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Univers LT Std 45 Light" panose="020B0403020202020204" pitchFamily="34" charset="0"/>
              </a:defRPr>
            </a:pPr>
            <a:r>
              <a:rPr lang="en-US" sz="1400">
                <a:latin typeface="Univers LT Std 45 Light" panose="020B0403020202020204" pitchFamily="34" charset="0"/>
              </a:rPr>
              <a:t>Highest Degree by Tenure Status, Fall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57119650262997"/>
          <c:y val="0.12899868727757341"/>
          <c:w val="0.8515881442471489"/>
          <c:h val="0.7372709740583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Chart'!$B$11</c:f>
              <c:strCache>
                <c:ptCount val="1"/>
                <c:pt idx="0">
                  <c:v>Tenured &amp; Tenure-Eligible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0486112498862043E-3"/>
                  <c:y val="1.28759862543528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F-4F59-B66C-BA5373AB9534}"/>
                </c:ext>
              </c:extLst>
            </c:dLbl>
            <c:dLbl>
              <c:idx val="1"/>
              <c:layout>
                <c:manualLayout>
                  <c:x val="0"/>
                  <c:y val="-1.6003220039322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F-4F59-B66C-BA5373AB9534}"/>
                </c:ext>
              </c:extLst>
            </c:dLbl>
            <c:dLbl>
              <c:idx val="2"/>
              <c:layout>
                <c:manualLayout>
                  <c:x val="0"/>
                  <c:y val="-6.254444595470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F-4F59-B66C-BA5373AB95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Chart'!$A$12:$A$15</c15:sqref>
                  </c15:fullRef>
                </c:ext>
              </c:extLst>
              <c:f>'Data for Chart'!$A$12:$A$14</c:f>
              <c:strCache>
                <c:ptCount val="3"/>
                <c:pt idx="0">
                  <c:v>Doctorate</c:v>
                </c:pt>
                <c:pt idx="1">
                  <c:v>Master's</c:v>
                </c:pt>
                <c:pt idx="2">
                  <c:v>Bachelor's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Chart'!$B$12:$B$15</c15:sqref>
                  </c15:fullRef>
                </c:ext>
              </c:extLst>
              <c:f>'Data for Chart'!$B$12:$B$14</c:f>
              <c:numCache>
                <c:formatCode>0.0%</c:formatCode>
                <c:ptCount val="3"/>
                <c:pt idx="0">
                  <c:v>0.9419124218051832</c:v>
                </c:pt>
                <c:pt idx="1">
                  <c:v>5.8087578194816802E-2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for Chart'!$B$15</c15:sqref>
                  <c15:dLbl>
                    <c:idx val="2"/>
                    <c:layout>
                      <c:manualLayout>
                        <c:x val="0"/>
                        <c:y val="-6.6215186844138484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3164-4CFF-9FC1-9124B48A707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E86A-4B67-9B88-9B75FD45E81E}"/>
            </c:ext>
          </c:extLst>
        </c:ser>
        <c:ser>
          <c:idx val="1"/>
          <c:order val="1"/>
          <c:tx>
            <c:strRef>
              <c:f>'Data for Chart'!$C$11</c:f>
              <c:strCache>
                <c:ptCount val="1"/>
                <c:pt idx="0">
                  <c:v>Non-Tenure Eligible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FFC000"/>
              </a:solidFill>
            </a:ln>
          </c:spPr>
          <c:invertIfNegative val="0"/>
          <c:dLbls>
            <c:dLbl>
              <c:idx val="0"/>
              <c:layout>
                <c:manualLayout>
                  <c:x val="-1.5666166089485635E-3"/>
                  <c:y val="1.084712542407794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F-4F59-B66C-BA5373AB9534}"/>
                </c:ext>
              </c:extLst>
            </c:dLbl>
            <c:dLbl>
              <c:idx val="1"/>
              <c:layout>
                <c:manualLayout>
                  <c:x val="5.7441945420525451E-17"/>
                  <c:y val="9.0066212557063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F-4F59-B66C-BA5373AB9534}"/>
                </c:ext>
              </c:extLst>
            </c:dLbl>
            <c:dLbl>
              <c:idx val="2"/>
              <c:layout>
                <c:manualLayout>
                  <c:x val="-1.1177955807702995E-16"/>
                  <c:y val="-6.254444595470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F-4F59-B66C-BA5373AB95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Chart'!$A$12:$A$15</c15:sqref>
                  </c15:fullRef>
                </c:ext>
              </c:extLst>
              <c:f>'Data for Chart'!$A$12:$A$14</c:f>
              <c:strCache>
                <c:ptCount val="3"/>
                <c:pt idx="0">
                  <c:v>Doctorate</c:v>
                </c:pt>
                <c:pt idx="1">
                  <c:v>Master's</c:v>
                </c:pt>
                <c:pt idx="2">
                  <c:v>Bachelor's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Chart'!$C$12:$C$15</c15:sqref>
                  </c15:fullRef>
                </c:ext>
              </c:extLst>
              <c:f>'Data for Chart'!$C$12:$C$14</c:f>
              <c:numCache>
                <c:formatCode>0.0%</c:formatCode>
                <c:ptCount val="3"/>
                <c:pt idx="0">
                  <c:v>0.51674641148325362</c:v>
                </c:pt>
                <c:pt idx="1">
                  <c:v>0.45135566188197768</c:v>
                </c:pt>
                <c:pt idx="2">
                  <c:v>3.1897926634768738E-2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for Chart'!$C$15</c15:sqref>
                  <c15:dLbl>
                    <c:idx val="2"/>
                    <c:layout>
                      <c:manualLayout>
                        <c:x val="-1.148838908410509E-16"/>
                        <c:y val="-2.5852733112365951E-4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3164-4CFF-9FC1-9124B48A707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E86A-4B67-9B88-9B75FD45E8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9227728"/>
        <c:axId val="397763120"/>
      </c:barChart>
      <c:catAx>
        <c:axId val="39922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Berkeley" pitchFamily="18" charset="0"/>
                    <a:ea typeface="+mn-ea"/>
                    <a:cs typeface="+mn-cs"/>
                  </a:defRPr>
                </a:pPr>
                <a:r>
                  <a:rPr lang="en-US" sz="1050" b="1" i="0" u="none" strike="noStrike" kern="1200" baseline="0">
                    <a:solidFill>
                      <a:sysClr val="windowText" lastClr="000000"/>
                    </a:solidFill>
                    <a:latin typeface="Berkeley" pitchFamily="18" charset="0"/>
                    <a:ea typeface="+mn-ea"/>
                    <a:cs typeface="+mn-cs"/>
                  </a:rPr>
                  <a:t>Highest Degree Type</a:t>
                </a:r>
              </a:p>
            </c:rich>
          </c:tx>
          <c:layout>
            <c:manualLayout>
              <c:xMode val="edge"/>
              <c:yMode val="edge"/>
              <c:x val="0.45710095184065314"/>
              <c:y val="0.943097171047383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Univers LT Std 45 Light" panose="020B0403020202020204" pitchFamily="34" charset="0"/>
              </a:defRPr>
            </a:pPr>
            <a:endParaRPr lang="en-US"/>
          </a:p>
        </c:txPr>
        <c:crossAx val="397763120"/>
        <c:crosses val="autoZero"/>
        <c:auto val="1"/>
        <c:lblAlgn val="ctr"/>
        <c:lblOffset val="100"/>
        <c:noMultiLvlLbl val="0"/>
      </c:catAx>
      <c:valAx>
        <c:axId val="397763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>
                    <a:latin typeface="Berkeley" pitchFamily="18" charset="0"/>
                  </a:defRPr>
                </a:pPr>
                <a:r>
                  <a:rPr lang="en-US" sz="1050">
                    <a:latin typeface="Berkeley" pitchFamily="18" charset="0"/>
                  </a:rPr>
                  <a:t>Percent of Faculty</a:t>
                </a:r>
              </a:p>
            </c:rich>
          </c:tx>
          <c:layout>
            <c:manualLayout>
              <c:xMode val="edge"/>
              <c:yMode val="edge"/>
              <c:x val="2.6422768941788858E-2"/>
              <c:y val="0.3710688877638162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39922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079999585525062"/>
          <c:y val="0.20708214580690965"/>
          <c:w val="0.28176240047688988"/>
          <c:h val="0.15832911226145879"/>
        </c:manualLayout>
      </c:layout>
      <c:overlay val="1"/>
      <c:spPr>
        <a:noFill/>
      </c:spPr>
      <c:txPr>
        <a:bodyPr/>
        <a:lstStyle/>
        <a:p>
          <a:pPr>
            <a:defRPr sz="1050" b="1">
              <a:latin typeface="Univers LT Std 45 Light" panose="020B04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80975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31</xdr:col>
      <xdr:colOff>419100</xdr:colOff>
      <xdr:row>0</xdr:row>
      <xdr:rowOff>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 flipV="1">
          <a:off x="1809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16280</xdr:colOff>
      <xdr:row>0</xdr:row>
      <xdr:rowOff>55784</xdr:rowOff>
    </xdr:from>
    <xdr:to>
      <xdr:col>109</xdr:col>
      <xdr:colOff>0</xdr:colOff>
      <xdr:row>1</xdr:row>
      <xdr:rowOff>34636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6280" y="55784"/>
          <a:ext cx="8374379" cy="169352"/>
          <a:chOff x="21906" y="59594"/>
          <a:chExt cx="9787740" cy="131552"/>
        </a:xfrm>
      </xdr:grpSpPr>
      <xdr:pic>
        <xdr:nvPicPr>
          <xdr:cNvPr id="1036" name="Picture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4739" y="59594"/>
            <a:ext cx="1320350" cy="90442"/>
          </a:xfrm>
          <a:prstGeom prst="rect">
            <a:avLst/>
          </a:prstGeom>
          <a:noFill/>
        </xdr:spPr>
      </xdr:pic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1906" y="191146"/>
            <a:ext cx="978774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548468</xdr:colOff>
      <xdr:row>40</xdr:row>
      <xdr:rowOff>91786</xdr:rowOff>
    </xdr:from>
    <xdr:to>
      <xdr:col>107</xdr:col>
      <xdr:colOff>79837</xdr:colOff>
      <xdr:row>65</xdr:row>
      <xdr:rowOff>88496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4037"/>
  <sheetViews>
    <sheetView showGridLines="0" tabSelected="1" view="pageBreakPreview" topLeftCell="A43" zoomScale="110" zoomScaleNormal="110" zoomScaleSheetLayoutView="110" workbookViewId="0">
      <selection activeCell="CV71" sqref="CV71"/>
    </sheetView>
  </sheetViews>
  <sheetFormatPr defaultColWidth="11.42578125" defaultRowHeight="12.75"/>
  <cols>
    <col min="1" max="1" width="1.7109375" customWidth="1"/>
    <col min="2" max="4" width="0.7109375" customWidth="1"/>
    <col min="5" max="5" width="30.42578125" customWidth="1"/>
    <col min="6" max="6" width="7.28515625" style="10" hidden="1" customWidth="1"/>
    <col min="7" max="7" width="5.7109375" style="8" hidden="1" customWidth="1"/>
    <col min="8" max="8" width="1.28515625" style="4" hidden="1" customWidth="1"/>
    <col min="9" max="9" width="7.28515625" style="10" hidden="1" customWidth="1"/>
    <col min="10" max="10" width="5.7109375" style="8" hidden="1" customWidth="1"/>
    <col min="11" max="11" width="1.28515625" style="4" hidden="1" customWidth="1"/>
    <col min="12" max="12" width="7.28515625" style="10" hidden="1" customWidth="1"/>
    <col min="13" max="13" width="5.7109375" style="8" hidden="1" customWidth="1"/>
    <col min="14" max="14" width="1.28515625" style="6" hidden="1" customWidth="1"/>
    <col min="15" max="15" width="7.28515625" style="10" hidden="1" customWidth="1"/>
    <col min="16" max="16" width="5.7109375" style="8" hidden="1" customWidth="1"/>
    <col min="17" max="17" width="1.28515625" style="6" hidden="1" customWidth="1"/>
    <col min="18" max="18" width="7.28515625" style="10" hidden="1" customWidth="1"/>
    <col min="19" max="19" width="5.7109375" style="8" hidden="1" customWidth="1"/>
    <col min="20" max="20" width="1.7109375" style="6" hidden="1" customWidth="1"/>
    <col min="21" max="21" width="7.28515625" style="10" hidden="1" customWidth="1"/>
    <col min="22" max="22" width="5.7109375" style="8" hidden="1" customWidth="1"/>
    <col min="23" max="23" width="1.28515625" style="6" hidden="1" customWidth="1"/>
    <col min="24" max="24" width="7.28515625" style="10" hidden="1" customWidth="1"/>
    <col min="25" max="25" width="5.7109375" style="8" hidden="1" customWidth="1"/>
    <col min="26" max="26" width="1.28515625" style="6" hidden="1" customWidth="1"/>
    <col min="27" max="27" width="7.28515625" style="10" hidden="1" customWidth="1"/>
    <col min="28" max="28" width="5.7109375" style="8" hidden="1" customWidth="1"/>
    <col min="29" max="29" width="1.28515625" style="6" hidden="1" customWidth="1"/>
    <col min="30" max="30" width="7.28515625" style="10" hidden="1" customWidth="1"/>
    <col min="31" max="31" width="5.7109375" style="8" hidden="1" customWidth="1"/>
    <col min="32" max="32" width="1.28515625" style="6" hidden="1" customWidth="1"/>
    <col min="33" max="33" width="7.28515625" style="10" hidden="1" customWidth="1"/>
    <col min="34" max="34" width="5.7109375" style="8" hidden="1" customWidth="1"/>
    <col min="35" max="35" width="1.28515625" style="6" hidden="1" customWidth="1"/>
    <col min="36" max="36" width="7.28515625" style="10" hidden="1" customWidth="1"/>
    <col min="37" max="37" width="5.7109375" style="8" hidden="1" customWidth="1"/>
    <col min="38" max="38" width="1.28515625" style="6" hidden="1" customWidth="1"/>
    <col min="39" max="39" width="7.28515625" style="10" hidden="1" customWidth="1"/>
    <col min="40" max="40" width="5.7109375" style="8" hidden="1" customWidth="1"/>
    <col min="41" max="41" width="1.28515625" hidden="1" customWidth="1"/>
    <col min="42" max="42" width="7.28515625" style="10" hidden="1" customWidth="1"/>
    <col min="43" max="43" width="5.7109375" style="8" hidden="1" customWidth="1"/>
    <col min="44" max="44" width="1.28515625" hidden="1" customWidth="1"/>
    <col min="45" max="45" width="7.28515625" style="10" hidden="1" customWidth="1"/>
    <col min="46" max="46" width="5.7109375" style="8" hidden="1" customWidth="1"/>
    <col min="47" max="47" width="1.42578125" hidden="1" customWidth="1"/>
    <col min="48" max="48" width="7.28515625" style="10" hidden="1" customWidth="1"/>
    <col min="49" max="49" width="5.7109375" style="8" hidden="1" customWidth="1"/>
    <col min="50" max="50" width="1.42578125" hidden="1" customWidth="1"/>
    <col min="51" max="51" width="7.28515625" style="10" hidden="1" customWidth="1"/>
    <col min="52" max="52" width="5.7109375" style="8" hidden="1" customWidth="1"/>
    <col min="53" max="53" width="1.42578125" hidden="1" customWidth="1"/>
    <col min="54" max="54" width="7.28515625" style="10" hidden="1" customWidth="1"/>
    <col min="55" max="55" width="5.7109375" style="8" hidden="1" customWidth="1"/>
    <col min="56" max="56" width="1.42578125" hidden="1" customWidth="1"/>
    <col min="57" max="57" width="7.28515625" style="10" hidden="1" customWidth="1"/>
    <col min="58" max="58" width="5.7109375" style="8" hidden="1" customWidth="1"/>
    <col min="59" max="59" width="1.42578125" hidden="1" customWidth="1"/>
    <col min="60" max="60" width="7.28515625" style="10" hidden="1" customWidth="1"/>
    <col min="61" max="61" width="5.7109375" style="8" hidden="1" customWidth="1"/>
    <col min="62" max="62" width="1.42578125" hidden="1" customWidth="1"/>
    <col min="63" max="63" width="7.28515625" style="10" hidden="1" customWidth="1"/>
    <col min="64" max="64" width="5.7109375" style="8" hidden="1" customWidth="1"/>
    <col min="65" max="65" width="1.42578125" hidden="1" customWidth="1"/>
    <col min="66" max="66" width="7.28515625" style="10" hidden="1" customWidth="1"/>
    <col min="67" max="67" width="5.7109375" style="8" hidden="1" customWidth="1"/>
    <col min="68" max="68" width="1.42578125" hidden="1" customWidth="1"/>
    <col min="69" max="69" width="7.28515625" style="10" hidden="1" customWidth="1"/>
    <col min="70" max="70" width="5.7109375" style="8" hidden="1" customWidth="1"/>
    <col min="71" max="71" width="1.42578125" hidden="1" customWidth="1"/>
    <col min="72" max="72" width="5.7109375" style="10" hidden="1" customWidth="1"/>
    <col min="73" max="73" width="5.7109375" style="8" hidden="1" customWidth="1"/>
    <col min="74" max="74" width="0.28515625" customWidth="1"/>
    <col min="75" max="75" width="8.7109375" style="10" hidden="1" customWidth="1"/>
    <col min="76" max="76" width="7.7109375" style="8" hidden="1" customWidth="1"/>
    <col min="77" max="77" width="2.28515625" hidden="1" customWidth="1"/>
    <col min="78" max="78" width="8.7109375" style="10" hidden="1" customWidth="1"/>
    <col min="79" max="79" width="7.7109375" style="8" hidden="1" customWidth="1"/>
    <col min="80" max="80" width="2.28515625" hidden="1" customWidth="1"/>
    <col min="81" max="81" width="8.7109375" style="10" hidden="1" customWidth="1"/>
    <col min="82" max="82" width="7.7109375" style="8" hidden="1" customWidth="1"/>
    <col min="83" max="83" width="2.28515625" hidden="1" customWidth="1"/>
    <col min="84" max="84" width="8.7109375" style="10" hidden="1" customWidth="1"/>
    <col min="85" max="85" width="7.7109375" style="8" hidden="1" customWidth="1"/>
    <col min="86" max="86" width="2.28515625" hidden="1" customWidth="1"/>
    <col min="87" max="87" width="8.7109375" style="10" hidden="1" customWidth="1"/>
    <col min="88" max="88" width="7.7109375" style="8" hidden="1" customWidth="1"/>
    <col min="89" max="89" width="2.28515625" hidden="1" customWidth="1"/>
    <col min="90" max="90" width="8.7109375" style="10" hidden="1" customWidth="1"/>
    <col min="91" max="91" width="7.7109375" style="8" hidden="1" customWidth="1"/>
    <col min="92" max="92" width="2.28515625" hidden="1" customWidth="1"/>
    <col min="93" max="93" width="8.7109375" style="10" hidden="1" customWidth="1"/>
    <col min="94" max="94" width="7.7109375" style="8" hidden="1" customWidth="1"/>
    <col min="95" max="95" width="2.28515625" hidden="1" customWidth="1"/>
    <col min="96" max="96" width="8.7109375" style="10" customWidth="1"/>
    <col min="97" max="97" width="7.7109375" style="8" customWidth="1"/>
    <col min="98" max="98" width="2.28515625" customWidth="1"/>
    <col min="99" max="99" width="8.7109375" style="10" customWidth="1"/>
    <col min="100" max="100" width="7.7109375" style="8" customWidth="1"/>
    <col min="101" max="101" width="2.28515625" customWidth="1"/>
    <col min="102" max="102" width="8.7109375" style="10" customWidth="1"/>
    <col min="103" max="103" width="7.7109375" style="8" customWidth="1"/>
    <col min="104" max="104" width="2.28515625" style="8" customWidth="1"/>
    <col min="105" max="105" width="8.7109375" style="8" customWidth="1"/>
    <col min="106" max="106" width="7.7109375" style="8" customWidth="1"/>
    <col min="107" max="107" width="2.28515625" style="8" customWidth="1"/>
    <col min="108" max="108" width="8.7109375" style="8" customWidth="1"/>
    <col min="109" max="109" width="7.7109375" style="8" customWidth="1"/>
  </cols>
  <sheetData>
    <row r="1" spans="1:109" ht="15" customHeight="1">
      <c r="F1" s="10" t="s">
        <v>0</v>
      </c>
    </row>
    <row r="2" spans="1:109" s="12" customFormat="1" ht="24" customHeight="1">
      <c r="A2" s="12" t="s">
        <v>30</v>
      </c>
      <c r="F2" s="13"/>
      <c r="G2" s="14"/>
      <c r="H2" s="15"/>
      <c r="I2" s="13"/>
      <c r="J2" s="16"/>
      <c r="K2" s="17"/>
      <c r="L2" s="13"/>
      <c r="M2" s="16"/>
      <c r="N2" s="18"/>
      <c r="O2" s="13"/>
      <c r="P2" s="16"/>
      <c r="Q2" s="18"/>
      <c r="R2" s="13"/>
      <c r="S2" s="16"/>
      <c r="T2" s="18"/>
      <c r="U2" s="13"/>
      <c r="V2" s="16"/>
      <c r="W2" s="18"/>
      <c r="X2" s="13"/>
      <c r="Y2" s="16"/>
      <c r="Z2" s="18"/>
      <c r="AA2" s="13"/>
      <c r="AB2" s="16"/>
      <c r="AC2" s="18"/>
      <c r="AD2" s="13"/>
      <c r="AE2" s="16"/>
      <c r="AF2" s="18"/>
      <c r="AG2" s="13"/>
      <c r="AH2" s="16"/>
      <c r="AI2" s="18"/>
      <c r="AJ2" s="13"/>
      <c r="AK2" s="16"/>
      <c r="AL2" s="18"/>
      <c r="AM2" s="13"/>
      <c r="AN2" s="16"/>
      <c r="AP2" s="13"/>
      <c r="AQ2" s="16"/>
      <c r="AS2" s="13"/>
      <c r="AT2" s="16"/>
      <c r="AV2" s="13"/>
      <c r="AW2" s="16"/>
      <c r="AY2" s="13"/>
      <c r="AZ2" s="16"/>
      <c r="BB2" s="13"/>
      <c r="BC2" s="16"/>
      <c r="BE2" s="13"/>
      <c r="BF2" s="16"/>
      <c r="BH2" s="13"/>
      <c r="BI2" s="16"/>
      <c r="BK2" s="13"/>
      <c r="BL2" s="16"/>
      <c r="BN2" s="13"/>
      <c r="BO2" s="16"/>
      <c r="BQ2" s="13"/>
      <c r="BR2" s="16"/>
      <c r="BT2" s="13"/>
      <c r="BU2" s="16"/>
      <c r="BW2" s="13"/>
      <c r="BX2" s="16"/>
      <c r="BZ2" s="13"/>
      <c r="CA2" s="16"/>
      <c r="CC2" s="13"/>
      <c r="CD2" s="16"/>
      <c r="CF2" s="13"/>
      <c r="CG2" s="16"/>
      <c r="CI2" s="13"/>
      <c r="CJ2" s="16"/>
      <c r="CL2" s="13"/>
      <c r="CM2" s="16"/>
      <c r="CO2" s="13"/>
      <c r="CP2" s="16"/>
      <c r="CR2" s="13"/>
      <c r="CS2" s="16"/>
      <c r="CU2" s="13"/>
      <c r="CV2" s="16"/>
      <c r="CX2" s="13"/>
      <c r="CY2" s="16"/>
      <c r="CZ2" s="16"/>
      <c r="DA2" s="16"/>
      <c r="DB2" s="16"/>
      <c r="DC2" s="16"/>
      <c r="DD2" s="16"/>
      <c r="DE2" s="16"/>
    </row>
    <row r="3" spans="1:109" s="65" customFormat="1" ht="15" customHeight="1">
      <c r="A3" s="58" t="s">
        <v>1</v>
      </c>
      <c r="B3" s="58"/>
      <c r="C3" s="58"/>
      <c r="D3" s="58"/>
      <c r="E3" s="58"/>
      <c r="F3" s="59"/>
      <c r="G3" s="60"/>
      <c r="H3" s="61"/>
      <c r="I3" s="59"/>
      <c r="J3" s="62" t="s">
        <v>0</v>
      </c>
      <c r="K3" s="63"/>
      <c r="L3" s="59"/>
      <c r="M3" s="62"/>
      <c r="N3" s="64"/>
      <c r="O3" s="59"/>
      <c r="P3" s="62"/>
      <c r="Q3" s="64"/>
      <c r="R3" s="59"/>
      <c r="S3" s="62"/>
      <c r="T3" s="64"/>
      <c r="U3" s="59"/>
      <c r="V3" s="62"/>
      <c r="W3" s="64"/>
      <c r="X3" s="59"/>
      <c r="Y3" s="62"/>
      <c r="Z3" s="64"/>
      <c r="AA3" s="59"/>
      <c r="AB3" s="62"/>
      <c r="AC3" s="64"/>
      <c r="AD3" s="59"/>
      <c r="AE3" s="62"/>
      <c r="AF3" s="64"/>
      <c r="AG3" s="59"/>
      <c r="AH3" s="62"/>
      <c r="AI3" s="64"/>
      <c r="AJ3" s="59"/>
      <c r="AK3" s="62"/>
      <c r="AL3" s="64"/>
      <c r="AM3" s="59"/>
      <c r="AN3" s="62"/>
      <c r="AP3" s="59"/>
      <c r="AQ3" s="62"/>
      <c r="AS3" s="59"/>
      <c r="AT3" s="62"/>
      <c r="AV3" s="59"/>
      <c r="AW3" s="62"/>
      <c r="AY3" s="59"/>
      <c r="AZ3" s="62"/>
      <c r="BB3" s="59"/>
      <c r="BC3" s="62"/>
      <c r="BE3" s="59"/>
      <c r="BF3" s="62"/>
      <c r="BH3" s="59"/>
      <c r="BI3" s="62"/>
      <c r="BK3" s="59"/>
      <c r="BL3" s="62"/>
      <c r="BN3" s="59"/>
      <c r="BO3" s="62"/>
      <c r="BQ3" s="59"/>
      <c r="BR3" s="62"/>
      <c r="BT3" s="59"/>
      <c r="BU3" s="62"/>
      <c r="BW3" s="59"/>
      <c r="BX3" s="62"/>
      <c r="BZ3" s="59"/>
      <c r="CA3" s="62"/>
      <c r="CC3" s="59"/>
      <c r="CD3" s="62"/>
      <c r="CF3" s="59"/>
      <c r="CG3" s="62"/>
      <c r="CI3" s="59"/>
      <c r="CJ3" s="62"/>
      <c r="CL3" s="59"/>
      <c r="CM3" s="62"/>
      <c r="CO3" s="59"/>
      <c r="CP3" s="62"/>
      <c r="CR3" s="59"/>
      <c r="CS3" s="62"/>
      <c r="CU3" s="59"/>
      <c r="CV3" s="62"/>
      <c r="CX3" s="59"/>
      <c r="CY3" s="62"/>
      <c r="CZ3" s="62"/>
      <c r="DA3" s="62"/>
      <c r="DB3" s="62"/>
      <c r="DC3" s="62"/>
      <c r="DD3" s="62"/>
      <c r="DE3" s="62"/>
    </row>
    <row r="4" spans="1:109" s="34" customFormat="1" ht="26.65" customHeight="1">
      <c r="A4" s="33"/>
      <c r="B4" s="33"/>
      <c r="C4" s="33"/>
      <c r="D4" s="33"/>
      <c r="E4" s="33"/>
      <c r="F4" s="33" t="s">
        <v>6</v>
      </c>
      <c r="G4" s="33"/>
      <c r="I4" s="33" t="s">
        <v>7</v>
      </c>
      <c r="J4" s="33"/>
      <c r="L4" s="33" t="s">
        <v>8</v>
      </c>
      <c r="M4" s="33"/>
      <c r="O4" s="33" t="s">
        <v>9</v>
      </c>
      <c r="P4" s="33"/>
      <c r="R4" s="33" t="s">
        <v>10</v>
      </c>
      <c r="S4" s="33"/>
      <c r="U4" s="33" t="s">
        <v>11</v>
      </c>
      <c r="V4" s="33"/>
      <c r="X4" s="33" t="s">
        <v>12</v>
      </c>
      <c r="Y4" s="33"/>
      <c r="AA4" s="33" t="s">
        <v>13</v>
      </c>
      <c r="AB4" s="33"/>
      <c r="AD4" s="33" t="s">
        <v>14</v>
      </c>
      <c r="AE4" s="33"/>
      <c r="AG4" s="33" t="s">
        <v>15</v>
      </c>
      <c r="AH4" s="33"/>
      <c r="AJ4" s="33" t="s">
        <v>16</v>
      </c>
      <c r="AK4" s="33"/>
      <c r="AM4" s="33" t="s">
        <v>18</v>
      </c>
      <c r="AN4" s="33"/>
      <c r="AP4" s="74" t="s">
        <v>21</v>
      </c>
      <c r="AQ4" s="74"/>
      <c r="AS4" s="74" t="s">
        <v>22</v>
      </c>
      <c r="AT4" s="74"/>
      <c r="AV4" s="74" t="s">
        <v>23</v>
      </c>
      <c r="AW4" s="74"/>
      <c r="AY4" s="74" t="s">
        <v>24</v>
      </c>
      <c r="AZ4" s="74"/>
      <c r="BB4" s="74" t="s">
        <v>25</v>
      </c>
      <c r="BC4" s="74"/>
      <c r="BE4" s="74" t="s">
        <v>26</v>
      </c>
      <c r="BF4" s="74"/>
      <c r="BH4" s="74" t="s">
        <v>27</v>
      </c>
      <c r="BI4" s="74"/>
      <c r="BK4" s="74" t="s">
        <v>29</v>
      </c>
      <c r="BL4" s="74"/>
      <c r="BN4" s="74" t="s">
        <v>31</v>
      </c>
      <c r="BO4" s="74"/>
      <c r="BQ4" s="74" t="s">
        <v>32</v>
      </c>
      <c r="BR4" s="74"/>
      <c r="BT4" s="74" t="s">
        <v>33</v>
      </c>
      <c r="BU4" s="74"/>
      <c r="BW4" s="74" t="s">
        <v>34</v>
      </c>
      <c r="BX4" s="74"/>
      <c r="BZ4" s="74" t="s">
        <v>37</v>
      </c>
      <c r="CA4" s="74"/>
      <c r="CC4" s="74" t="s">
        <v>38</v>
      </c>
      <c r="CD4" s="74"/>
      <c r="CF4" s="74" t="s">
        <v>39</v>
      </c>
      <c r="CG4" s="74"/>
      <c r="CI4" s="74" t="s">
        <v>40</v>
      </c>
      <c r="CJ4" s="74"/>
      <c r="CL4" s="74" t="s">
        <v>53</v>
      </c>
      <c r="CM4" s="74"/>
      <c r="CO4" s="74" t="s">
        <v>50</v>
      </c>
      <c r="CP4" s="74"/>
      <c r="CR4" s="74" t="s">
        <v>54</v>
      </c>
      <c r="CS4" s="74"/>
      <c r="CU4" s="74" t="s">
        <v>55</v>
      </c>
      <c r="CV4" s="74"/>
      <c r="CX4" s="74" t="s">
        <v>57</v>
      </c>
      <c r="CY4" s="74"/>
      <c r="CZ4" s="72"/>
      <c r="DA4" s="74" t="s">
        <v>58</v>
      </c>
      <c r="DB4" s="74"/>
      <c r="DC4" s="72"/>
      <c r="DD4" s="74" t="s">
        <v>61</v>
      </c>
      <c r="DE4" s="74"/>
    </row>
    <row r="5" spans="1:109" s="40" customFormat="1" ht="13.15" customHeight="1">
      <c r="A5" s="35"/>
      <c r="B5" s="35"/>
      <c r="C5" s="35"/>
      <c r="D5" s="35"/>
      <c r="E5" s="35"/>
      <c r="F5" s="36" t="s">
        <v>2</v>
      </c>
      <c r="G5" s="37" t="s">
        <v>3</v>
      </c>
      <c r="H5" s="38"/>
      <c r="I5" s="36" t="s">
        <v>2</v>
      </c>
      <c r="J5" s="37" t="s">
        <v>3</v>
      </c>
      <c r="K5" s="38"/>
      <c r="L5" s="36" t="s">
        <v>2</v>
      </c>
      <c r="M5" s="37" t="s">
        <v>3</v>
      </c>
      <c r="N5" s="39"/>
      <c r="O5" s="36" t="s">
        <v>2</v>
      </c>
      <c r="P5" s="37" t="s">
        <v>3</v>
      </c>
      <c r="Q5" s="39"/>
      <c r="R5" s="36" t="s">
        <v>2</v>
      </c>
      <c r="S5" s="37" t="s">
        <v>3</v>
      </c>
      <c r="T5" s="39"/>
      <c r="U5" s="36" t="s">
        <v>2</v>
      </c>
      <c r="V5" s="37" t="s">
        <v>3</v>
      </c>
      <c r="W5" s="39"/>
      <c r="X5" s="36" t="s">
        <v>2</v>
      </c>
      <c r="Y5" s="37" t="s">
        <v>3</v>
      </c>
      <c r="Z5" s="39"/>
      <c r="AA5" s="36" t="s">
        <v>2</v>
      </c>
      <c r="AB5" s="37" t="s">
        <v>3</v>
      </c>
      <c r="AC5" s="39"/>
      <c r="AD5" s="36" t="s">
        <v>2</v>
      </c>
      <c r="AE5" s="37" t="s">
        <v>3</v>
      </c>
      <c r="AF5" s="39"/>
      <c r="AG5" s="36" t="s">
        <v>2</v>
      </c>
      <c r="AH5" s="37" t="s">
        <v>3</v>
      </c>
      <c r="AI5" s="39"/>
      <c r="AJ5" s="36" t="s">
        <v>2</v>
      </c>
      <c r="AK5" s="37" t="s">
        <v>3</v>
      </c>
      <c r="AL5" s="39"/>
      <c r="AM5" s="36" t="s">
        <v>2</v>
      </c>
      <c r="AN5" s="37" t="s">
        <v>3</v>
      </c>
      <c r="AO5" s="35"/>
      <c r="AP5" s="36" t="s">
        <v>2</v>
      </c>
      <c r="AQ5" s="37" t="s">
        <v>3</v>
      </c>
      <c r="AR5" s="35"/>
      <c r="AS5" s="36" t="s">
        <v>2</v>
      </c>
      <c r="AT5" s="37" t="s">
        <v>3</v>
      </c>
      <c r="AU5" s="35"/>
      <c r="AV5" s="36" t="s">
        <v>2</v>
      </c>
      <c r="AW5" s="37" t="s">
        <v>3</v>
      </c>
      <c r="AX5" s="35"/>
      <c r="AY5" s="36" t="s">
        <v>2</v>
      </c>
      <c r="AZ5" s="37" t="s">
        <v>3</v>
      </c>
      <c r="BA5" s="35"/>
      <c r="BB5" s="36" t="s">
        <v>2</v>
      </c>
      <c r="BC5" s="37" t="s">
        <v>3</v>
      </c>
      <c r="BD5" s="35"/>
      <c r="BE5" s="36" t="s">
        <v>2</v>
      </c>
      <c r="BF5" s="37" t="s">
        <v>3</v>
      </c>
      <c r="BG5" s="35"/>
      <c r="BH5" s="36" t="s">
        <v>2</v>
      </c>
      <c r="BI5" s="37" t="s">
        <v>3</v>
      </c>
      <c r="BJ5" s="35"/>
      <c r="BK5" s="36" t="s">
        <v>2</v>
      </c>
      <c r="BL5" s="37" t="s">
        <v>3</v>
      </c>
      <c r="BM5" s="35"/>
      <c r="BN5" s="36" t="s">
        <v>2</v>
      </c>
      <c r="BO5" s="37" t="s">
        <v>3</v>
      </c>
      <c r="BP5" s="35"/>
      <c r="BQ5" s="36" t="s">
        <v>2</v>
      </c>
      <c r="BR5" s="37" t="s">
        <v>3</v>
      </c>
      <c r="BS5" s="35"/>
      <c r="BT5" s="36" t="s">
        <v>2</v>
      </c>
      <c r="BU5" s="37" t="s">
        <v>3</v>
      </c>
      <c r="BV5" s="35"/>
      <c r="BW5" s="36" t="s">
        <v>2</v>
      </c>
      <c r="BX5" s="37" t="s">
        <v>3</v>
      </c>
      <c r="BY5" s="35"/>
      <c r="BZ5" s="36" t="s">
        <v>2</v>
      </c>
      <c r="CA5" s="37" t="s">
        <v>3</v>
      </c>
      <c r="CB5" s="35"/>
      <c r="CC5" s="36" t="s">
        <v>2</v>
      </c>
      <c r="CD5" s="37" t="s">
        <v>3</v>
      </c>
      <c r="CE5" s="35"/>
      <c r="CF5" s="36" t="s">
        <v>2</v>
      </c>
      <c r="CG5" s="37" t="s">
        <v>3</v>
      </c>
      <c r="CH5" s="35"/>
      <c r="CI5" s="36" t="s">
        <v>2</v>
      </c>
      <c r="CJ5" s="37" t="s">
        <v>3</v>
      </c>
      <c r="CK5" s="35"/>
      <c r="CL5" s="36" t="s">
        <v>2</v>
      </c>
      <c r="CM5" s="37" t="s">
        <v>3</v>
      </c>
      <c r="CN5" s="35"/>
      <c r="CO5" s="36" t="s">
        <v>2</v>
      </c>
      <c r="CP5" s="37" t="s">
        <v>3</v>
      </c>
      <c r="CQ5" s="35"/>
      <c r="CR5" s="36" t="s">
        <v>2</v>
      </c>
      <c r="CS5" s="37" t="s">
        <v>3</v>
      </c>
      <c r="CT5" s="35"/>
      <c r="CU5" s="36" t="s">
        <v>2</v>
      </c>
      <c r="CV5" s="37" t="s">
        <v>3</v>
      </c>
      <c r="CW5" s="35"/>
      <c r="CX5" s="36" t="s">
        <v>2</v>
      </c>
      <c r="CY5" s="37" t="s">
        <v>3</v>
      </c>
      <c r="CZ5" s="37"/>
      <c r="DA5" s="36" t="s">
        <v>2</v>
      </c>
      <c r="DB5" s="37" t="s">
        <v>3</v>
      </c>
      <c r="DC5" s="37"/>
      <c r="DD5" s="36" t="s">
        <v>2</v>
      </c>
      <c r="DE5" s="37" t="s">
        <v>3</v>
      </c>
    </row>
    <row r="6" spans="1:109" s="40" customFormat="1" ht="14.1" customHeight="1">
      <c r="A6" s="41" t="s">
        <v>41</v>
      </c>
      <c r="B6" s="41"/>
      <c r="C6" s="41"/>
      <c r="D6" s="41"/>
      <c r="E6" s="41"/>
      <c r="F6" s="42">
        <f>SUM(F7:F11)</f>
        <v>1195</v>
      </c>
      <c r="G6" s="43"/>
      <c r="H6" s="42"/>
      <c r="I6" s="42">
        <f>SUM(I7:I11)</f>
        <v>1180</v>
      </c>
      <c r="J6" s="43"/>
      <c r="K6" s="44"/>
      <c r="L6" s="42">
        <f>SUM(L7:L11)</f>
        <v>1177</v>
      </c>
      <c r="M6" s="43"/>
      <c r="N6" s="45"/>
      <c r="O6" s="42">
        <f>SUM(O7:O11)</f>
        <v>1191</v>
      </c>
      <c r="P6" s="43"/>
      <c r="Q6" s="45"/>
      <c r="R6" s="42">
        <f>SUM(R7:R11)</f>
        <v>1198</v>
      </c>
      <c r="S6" s="43"/>
      <c r="T6" s="45"/>
      <c r="U6" s="42">
        <f>SUM(U7:U11)</f>
        <v>1210</v>
      </c>
      <c r="V6" s="43"/>
      <c r="W6" s="45"/>
      <c r="X6" s="42">
        <f>SUM(X7:X11)</f>
        <v>1196</v>
      </c>
      <c r="Y6" s="43"/>
      <c r="Z6" s="45"/>
      <c r="AA6" s="42">
        <f>SUM(AA7:AA11)</f>
        <v>1162</v>
      </c>
      <c r="AB6" s="43"/>
      <c r="AC6" s="45"/>
      <c r="AD6" s="42">
        <f>SUM(AD7:AD11)</f>
        <v>1163</v>
      </c>
      <c r="AE6" s="43"/>
      <c r="AF6" s="45"/>
      <c r="AG6" s="42">
        <f>SUM(AG7:AG11)</f>
        <v>1114</v>
      </c>
      <c r="AH6" s="43"/>
      <c r="AI6" s="45"/>
      <c r="AJ6" s="42">
        <f>SUM(AJ7:AJ11)</f>
        <v>1077</v>
      </c>
      <c r="AK6" s="43"/>
      <c r="AL6" s="45"/>
      <c r="AM6" s="42">
        <f>SUM(AM7:AM11)</f>
        <v>1059</v>
      </c>
      <c r="AN6" s="43"/>
      <c r="AO6" s="41"/>
      <c r="AP6" s="42">
        <f>SUM(AP7:AP11)</f>
        <v>1020</v>
      </c>
      <c r="AQ6" s="43"/>
      <c r="AR6" s="41"/>
      <c r="AS6" s="42">
        <f>SUM(AS7:AS11)</f>
        <v>1007</v>
      </c>
      <c r="AT6" s="43"/>
      <c r="AU6" s="41"/>
      <c r="AV6" s="42">
        <f>SUM(AV7:AV11)</f>
        <v>978</v>
      </c>
      <c r="AW6" s="43"/>
      <c r="AX6" s="41"/>
      <c r="AY6" s="42">
        <f>SUM(AY7:AY11)</f>
        <v>998</v>
      </c>
      <c r="AZ6" s="43"/>
      <c r="BA6" s="41"/>
      <c r="BB6" s="42">
        <f>SUM(BB7:BB11)</f>
        <v>985</v>
      </c>
      <c r="BC6" s="43"/>
      <c r="BD6" s="41"/>
      <c r="BE6" s="42">
        <f>SUM(BE7:BE11)</f>
        <v>984</v>
      </c>
      <c r="BF6" s="43"/>
      <c r="BG6" s="41"/>
      <c r="BH6" s="42">
        <f>SUM(BH7:BH11)</f>
        <v>987</v>
      </c>
      <c r="BI6" s="43"/>
      <c r="BJ6" s="41"/>
      <c r="BK6" s="42">
        <f>SUM(BK7:BK11)</f>
        <v>1018</v>
      </c>
      <c r="BL6" s="43"/>
      <c r="BM6" s="41"/>
      <c r="BN6" s="42">
        <f>SUM(BN7:BN11)</f>
        <v>1008</v>
      </c>
      <c r="BO6" s="43"/>
      <c r="BP6" s="41"/>
      <c r="BQ6" s="42">
        <f>SUM(BQ7:BQ11)</f>
        <v>1007</v>
      </c>
      <c r="BR6" s="43"/>
      <c r="BS6" s="41"/>
      <c r="BT6" s="42">
        <f>SUM(BT7:BT11)</f>
        <v>1028</v>
      </c>
      <c r="BU6" s="43"/>
      <c r="BV6" s="41"/>
      <c r="BW6" s="42">
        <f>SUM(BW7:BW11)</f>
        <v>1013</v>
      </c>
      <c r="BX6" s="43"/>
      <c r="BY6" s="41"/>
      <c r="BZ6" s="42">
        <f>SUM(BZ7:BZ11)</f>
        <v>1003</v>
      </c>
      <c r="CA6" s="43"/>
      <c r="CB6" s="41"/>
      <c r="CC6" s="42">
        <f>SUM(CC7:CC11)</f>
        <v>1020</v>
      </c>
      <c r="CD6" s="43"/>
      <c r="CE6" s="41"/>
      <c r="CF6" s="42">
        <f>SUM(CF7:CF11)</f>
        <v>997</v>
      </c>
      <c r="CG6" s="43"/>
      <c r="CH6" s="41"/>
      <c r="CI6" s="42">
        <f>SUM(CI7:CI11)</f>
        <v>979</v>
      </c>
      <c r="CJ6" s="43"/>
      <c r="CK6" s="41"/>
      <c r="CL6" s="42">
        <f>SUM(CL7:CL11)</f>
        <v>986</v>
      </c>
      <c r="CM6" s="43"/>
      <c r="CN6" s="41"/>
      <c r="CO6" s="42">
        <f>SUM(CO7:CO11)</f>
        <v>966</v>
      </c>
      <c r="CP6" s="43"/>
      <c r="CQ6" s="41"/>
      <c r="CR6" s="42">
        <f>SUM(CR7:CR11)</f>
        <v>981</v>
      </c>
      <c r="CS6" s="43"/>
      <c r="CT6" s="41"/>
      <c r="CU6" s="42">
        <f>SUM(CU7:CU11)</f>
        <v>963</v>
      </c>
      <c r="CV6" s="43"/>
      <c r="CW6" s="41"/>
      <c r="CX6" s="42">
        <f>SUM(CX7:CX11)</f>
        <v>953</v>
      </c>
      <c r="CY6" s="43"/>
      <c r="CZ6" s="43"/>
      <c r="DA6" s="42">
        <f>SUM(DA7:DA11)</f>
        <v>933</v>
      </c>
      <c r="DB6" s="43"/>
      <c r="DC6" s="43"/>
      <c r="DD6" s="42">
        <f>SUM(DD7:DD11)</f>
        <v>906</v>
      </c>
      <c r="DE6" s="43"/>
    </row>
    <row r="7" spans="1:109" s="47" customFormat="1" ht="14.1" customHeight="1">
      <c r="B7" s="47" t="s">
        <v>4</v>
      </c>
      <c r="F7" s="48">
        <v>1011</v>
      </c>
      <c r="G7" s="49">
        <f>(F7/F6)</f>
        <v>0.84602510460251046</v>
      </c>
      <c r="H7" s="48"/>
      <c r="I7" s="48">
        <f>1004-2</f>
        <v>1002</v>
      </c>
      <c r="J7" s="49">
        <f>(I7/I6)</f>
        <v>0.8491525423728814</v>
      </c>
      <c r="K7" s="50"/>
      <c r="L7" s="48">
        <v>1008</v>
      </c>
      <c r="M7" s="49">
        <f>(L7/L6)</f>
        <v>0.85641461342395919</v>
      </c>
      <c r="N7" s="51"/>
      <c r="O7" s="48">
        <v>1024</v>
      </c>
      <c r="P7" s="49">
        <f>(O7/O6)</f>
        <v>0.85978169605373633</v>
      </c>
      <c r="Q7" s="51"/>
      <c r="R7" s="48">
        <v>1031</v>
      </c>
      <c r="S7" s="49">
        <f>(R7/R6)</f>
        <v>0.86060100166944908</v>
      </c>
      <c r="T7" s="51"/>
      <c r="U7" s="48">
        <v>1048</v>
      </c>
      <c r="V7" s="49">
        <f>(U7/U6)</f>
        <v>0.86611570247933889</v>
      </c>
      <c r="W7" s="51"/>
      <c r="X7" s="48">
        <v>1039</v>
      </c>
      <c r="Y7" s="49">
        <f>(X7/X6)</f>
        <v>0.86872909698996659</v>
      </c>
      <c r="Z7" s="51"/>
      <c r="AA7" s="48">
        <v>1010</v>
      </c>
      <c r="AB7" s="49">
        <f>(AA7/AA6)</f>
        <v>0.86919104991394147</v>
      </c>
      <c r="AC7" s="51"/>
      <c r="AD7" s="48">
        <v>1024</v>
      </c>
      <c r="AE7" s="49">
        <f>(AD7/AD6)</f>
        <v>0.88048151332760105</v>
      </c>
      <c r="AF7" s="51"/>
      <c r="AG7" s="48">
        <v>984</v>
      </c>
      <c r="AH7" s="49">
        <f>(AG7/AG6)</f>
        <v>0.88330341113105926</v>
      </c>
      <c r="AI7" s="51"/>
      <c r="AJ7" s="48">
        <v>956</v>
      </c>
      <c r="AK7" s="49">
        <f>(AJ7/AJ6)</f>
        <v>0.88765088207985143</v>
      </c>
      <c r="AL7" s="51"/>
      <c r="AM7" s="48">
        <v>944</v>
      </c>
      <c r="AN7" s="49">
        <f>(AM7/AM6)</f>
        <v>0.89140698772426818</v>
      </c>
      <c r="AP7" s="48">
        <v>911</v>
      </c>
      <c r="AQ7" s="49">
        <f>(AP7/AP6)</f>
        <v>0.89313725490196083</v>
      </c>
      <c r="AS7" s="48">
        <v>900</v>
      </c>
      <c r="AT7" s="49">
        <f>(AS7/AS6)</f>
        <v>0.89374379344587884</v>
      </c>
      <c r="AV7" s="48">
        <v>872</v>
      </c>
      <c r="AW7" s="49">
        <f>(AV7/AV6)</f>
        <v>0.89161554192229042</v>
      </c>
      <c r="AY7" s="48">
        <v>893</v>
      </c>
      <c r="AZ7" s="49">
        <f>(AY7/AY6)</f>
        <v>0.89478957915831658</v>
      </c>
      <c r="BB7" s="48">
        <v>874</v>
      </c>
      <c r="BC7" s="49">
        <f>(BB7/BB6)</f>
        <v>0.8873096446700508</v>
      </c>
      <c r="BE7" s="48">
        <v>870</v>
      </c>
      <c r="BF7" s="49">
        <f>(BE7/BE6)</f>
        <v>0.88414634146341464</v>
      </c>
      <c r="BH7" s="48">
        <v>878</v>
      </c>
      <c r="BI7" s="49">
        <f>(BH7/BH6)</f>
        <v>0.88956433637284704</v>
      </c>
      <c r="BK7" s="48">
        <v>902</v>
      </c>
      <c r="BL7" s="49">
        <f>(BK7/BK6)</f>
        <v>0.88605108055009818</v>
      </c>
      <c r="BN7" s="48">
        <v>894</v>
      </c>
      <c r="BO7" s="49">
        <f>(BN7/BN6)</f>
        <v>0.88690476190476186</v>
      </c>
      <c r="BQ7" s="48">
        <v>892</v>
      </c>
      <c r="BR7" s="49">
        <f>(BQ7/BQ6)</f>
        <v>0.88579940417080438</v>
      </c>
      <c r="BT7" s="48">
        <v>915</v>
      </c>
      <c r="BU7" s="49">
        <f>(BT7/BT6)</f>
        <v>0.8900778210116731</v>
      </c>
      <c r="BW7" s="48">
        <v>906</v>
      </c>
      <c r="BX7" s="49">
        <f>(BW7/BW6)</f>
        <v>0.89437314906219156</v>
      </c>
      <c r="BZ7" s="48">
        <v>907</v>
      </c>
      <c r="CA7" s="49">
        <f>(BZ7/BZ6)</f>
        <v>0.90428713858424725</v>
      </c>
      <c r="CC7" s="48">
        <v>944</v>
      </c>
      <c r="CD7" s="49">
        <f>(CC7/CC6)</f>
        <v>0.92549019607843142</v>
      </c>
      <c r="CF7" s="48">
        <v>929</v>
      </c>
      <c r="CG7" s="49">
        <f>(CF7/CF6)</f>
        <v>0.93179538615847546</v>
      </c>
      <c r="CI7" s="48">
        <v>918</v>
      </c>
      <c r="CJ7" s="49">
        <f>(CI7/CI6)</f>
        <v>0.93769152196118488</v>
      </c>
      <c r="CL7" s="48">
        <v>926</v>
      </c>
      <c r="CM7" s="49">
        <f>CL7/CL6</f>
        <v>0.9391480730223124</v>
      </c>
      <c r="CO7" s="48">
        <v>910</v>
      </c>
      <c r="CP7" s="49">
        <f>CO7/CO6</f>
        <v>0.94202898550724634</v>
      </c>
      <c r="CR7" s="48">
        <v>925</v>
      </c>
      <c r="CS7" s="49">
        <f>CR7/CR6</f>
        <v>0.94291539245667688</v>
      </c>
      <c r="CU7" s="48">
        <v>907</v>
      </c>
      <c r="CV7" s="49">
        <f>CU7/CU6</f>
        <v>0.94184839044652124</v>
      </c>
      <c r="CX7" s="48">
        <v>899</v>
      </c>
      <c r="CY7" s="49">
        <f>CX7/CX6</f>
        <v>0.94333683105981114</v>
      </c>
      <c r="CZ7" s="49"/>
      <c r="DA7" s="48">
        <v>881</v>
      </c>
      <c r="DB7" s="49">
        <f>DA7/DA6</f>
        <v>0.94426580921757775</v>
      </c>
      <c r="DC7" s="49"/>
      <c r="DD7" s="48">
        <v>857</v>
      </c>
      <c r="DE7" s="49">
        <f>DD7/DD6</f>
        <v>0.94591611479028692</v>
      </c>
    </row>
    <row r="8" spans="1:109" s="47" customFormat="1" ht="14.1" customHeight="1">
      <c r="B8" s="47" t="s">
        <v>19</v>
      </c>
      <c r="F8" s="48">
        <v>145</v>
      </c>
      <c r="G8" s="49">
        <f>(F8/F6)</f>
        <v>0.12133891213389121</v>
      </c>
      <c r="H8" s="48"/>
      <c r="I8" s="48">
        <f>147-2</f>
        <v>145</v>
      </c>
      <c r="J8" s="49">
        <f>(I8/I6)</f>
        <v>0.1228813559322034</v>
      </c>
      <c r="K8" s="50"/>
      <c r="L8" s="48">
        <v>136</v>
      </c>
      <c r="M8" s="49">
        <f>(L8/L6)</f>
        <v>0.11554800339847068</v>
      </c>
      <c r="N8" s="51"/>
      <c r="O8" s="48">
        <v>136</v>
      </c>
      <c r="P8" s="49">
        <f>(O8/O6)</f>
        <v>0.11418975650713686</v>
      </c>
      <c r="Q8" s="51"/>
      <c r="R8" s="48">
        <v>136</v>
      </c>
      <c r="S8" s="49">
        <f>(R8/R6)</f>
        <v>0.11352253756260434</v>
      </c>
      <c r="T8" s="51"/>
      <c r="U8" s="48">
        <v>130</v>
      </c>
      <c r="V8" s="49">
        <f>(U8/U6)</f>
        <v>0.10743801652892562</v>
      </c>
      <c r="W8" s="51"/>
      <c r="X8" s="48">
        <v>126</v>
      </c>
      <c r="Y8" s="49">
        <f>(X8/X6)</f>
        <v>0.10535117056856187</v>
      </c>
      <c r="Z8" s="51"/>
      <c r="AA8" s="48">
        <v>121</v>
      </c>
      <c r="AB8" s="49">
        <f>(AA8/AA6)</f>
        <v>0.10413080895008606</v>
      </c>
      <c r="AC8" s="51"/>
      <c r="AD8" s="48">
        <v>108</v>
      </c>
      <c r="AE8" s="49">
        <f>(AD8/AD6)</f>
        <v>9.2863284608770427E-2</v>
      </c>
      <c r="AF8" s="51"/>
      <c r="AG8" s="48">
        <v>101</v>
      </c>
      <c r="AH8" s="49">
        <f>(AG8/AG6)</f>
        <v>9.0664272890484746E-2</v>
      </c>
      <c r="AI8" s="51"/>
      <c r="AJ8" s="48">
        <v>91</v>
      </c>
      <c r="AK8" s="49">
        <f>(AJ8/AJ6)</f>
        <v>8.4493964716805939E-2</v>
      </c>
      <c r="AL8" s="51"/>
      <c r="AM8" s="48">
        <v>86</v>
      </c>
      <c r="AN8" s="49">
        <f>(AM8/AM6)</f>
        <v>8.1208687440982058E-2</v>
      </c>
      <c r="AP8" s="48">
        <v>79</v>
      </c>
      <c r="AQ8" s="49">
        <f>(AP8/AP6)</f>
        <v>7.7450980392156865E-2</v>
      </c>
      <c r="AS8" s="48">
        <v>75</v>
      </c>
      <c r="AT8" s="49">
        <f>(AS8/AS6)</f>
        <v>7.4478649453823237E-2</v>
      </c>
      <c r="AV8" s="48">
        <v>74</v>
      </c>
      <c r="AW8" s="49">
        <f>(AV8/AV6)</f>
        <v>7.5664621676891614E-2</v>
      </c>
      <c r="AY8" s="48">
        <v>73</v>
      </c>
      <c r="AZ8" s="49">
        <f>(AY8/AY6)</f>
        <v>7.3146292585170344E-2</v>
      </c>
      <c r="BB8" s="48">
        <v>80</v>
      </c>
      <c r="BC8" s="49">
        <f>(BB8/BB6)</f>
        <v>8.1218274111675121E-2</v>
      </c>
      <c r="BE8" s="48">
        <v>81</v>
      </c>
      <c r="BF8" s="49">
        <f>(BE8/BE6)</f>
        <v>8.2317073170731711E-2</v>
      </c>
      <c r="BH8" s="48">
        <v>80</v>
      </c>
      <c r="BI8" s="49">
        <f>(BH8/BH6)</f>
        <v>8.1053698074974673E-2</v>
      </c>
      <c r="BK8" s="48">
        <v>85</v>
      </c>
      <c r="BL8" s="49">
        <f>(BK8/BK6)</f>
        <v>8.3497053045186634E-2</v>
      </c>
      <c r="BN8" s="48">
        <v>81</v>
      </c>
      <c r="BO8" s="49">
        <f>(BN8/BN6)</f>
        <v>8.0357142857142863E-2</v>
      </c>
      <c r="BQ8" s="48">
        <v>82</v>
      </c>
      <c r="BR8" s="49">
        <f>(BQ8/BQ6)</f>
        <v>8.1429990069513403E-2</v>
      </c>
      <c r="BT8" s="48">
        <v>81</v>
      </c>
      <c r="BU8" s="49">
        <f>(BT8/BT6)</f>
        <v>7.8793774319066145E-2</v>
      </c>
      <c r="BW8" s="48">
        <v>78</v>
      </c>
      <c r="BX8" s="49">
        <f>(BW8/BW6)</f>
        <v>7.6999012833168803E-2</v>
      </c>
      <c r="BZ8" s="48">
        <v>71</v>
      </c>
      <c r="CA8" s="49">
        <f>(BZ8/BZ6)</f>
        <v>7.0787637088733799E-2</v>
      </c>
      <c r="CC8" s="48">
        <v>71</v>
      </c>
      <c r="CD8" s="49">
        <f>(CC8/CC6)</f>
        <v>6.9607843137254904E-2</v>
      </c>
      <c r="CF8" s="48">
        <v>64</v>
      </c>
      <c r="CG8" s="49">
        <f>(CF8/CF6)</f>
        <v>6.4192577733199599E-2</v>
      </c>
      <c r="CI8" s="48">
        <v>59</v>
      </c>
      <c r="CJ8" s="49">
        <f>(CI8/CI6)</f>
        <v>6.0265577119509701E-2</v>
      </c>
      <c r="CL8" s="48">
        <v>58</v>
      </c>
      <c r="CM8" s="49">
        <f>CL8/CL6</f>
        <v>5.8823529411764705E-2</v>
      </c>
      <c r="CO8" s="48">
        <v>54</v>
      </c>
      <c r="CP8" s="49">
        <f>CO8/CO6</f>
        <v>5.5900621118012424E-2</v>
      </c>
      <c r="CR8" s="48">
        <v>55</v>
      </c>
      <c r="CS8" s="49">
        <f>CR8/CR6</f>
        <v>5.6065239551478081E-2</v>
      </c>
      <c r="CU8" s="48">
        <v>55</v>
      </c>
      <c r="CV8" s="49">
        <f>CU8/CU6</f>
        <v>5.7113187954309447E-2</v>
      </c>
      <c r="CX8" s="48">
        <v>54</v>
      </c>
      <c r="CY8" s="49">
        <f>CX8/CX6</f>
        <v>5.6663168940188878E-2</v>
      </c>
      <c r="CZ8" s="49"/>
      <c r="DA8" s="48">
        <v>52</v>
      </c>
      <c r="DB8" s="49">
        <f>DA8/DA6</f>
        <v>5.5734190782422297E-2</v>
      </c>
      <c r="DC8" s="49"/>
      <c r="DD8" s="48">
        <v>49</v>
      </c>
      <c r="DE8" s="49">
        <f>DD8/DD6</f>
        <v>5.4083885209713023E-2</v>
      </c>
    </row>
    <row r="9" spans="1:109" s="47" customFormat="1" ht="14.1" hidden="1" customHeight="1">
      <c r="B9" s="47" t="s">
        <v>28</v>
      </c>
      <c r="F9" s="48">
        <v>30</v>
      </c>
      <c r="G9" s="49">
        <f>(F9/F6)</f>
        <v>2.5104602510460251E-2</v>
      </c>
      <c r="H9" s="48"/>
      <c r="I9" s="48">
        <f>27-1</f>
        <v>26</v>
      </c>
      <c r="J9" s="49">
        <f>(I9/I6)</f>
        <v>2.2033898305084745E-2</v>
      </c>
      <c r="K9" s="50"/>
      <c r="L9" s="48">
        <v>26</v>
      </c>
      <c r="M9" s="49">
        <f>(L9/L6)</f>
        <v>2.2090059473237042E-2</v>
      </c>
      <c r="N9" s="51"/>
      <c r="O9" s="48">
        <v>26</v>
      </c>
      <c r="P9" s="49">
        <f>(O9/O6)</f>
        <v>2.1830394626364401E-2</v>
      </c>
      <c r="Q9" s="51"/>
      <c r="R9" s="48">
        <v>26</v>
      </c>
      <c r="S9" s="49">
        <f>(R9/R6)</f>
        <v>2.1702838063439065E-2</v>
      </c>
      <c r="T9" s="51"/>
      <c r="U9" s="48">
        <v>28</v>
      </c>
      <c r="V9" s="49">
        <f>(U9/U6)</f>
        <v>2.3140495867768594E-2</v>
      </c>
      <c r="W9" s="51"/>
      <c r="X9" s="48">
        <v>27</v>
      </c>
      <c r="Y9" s="49">
        <f>(X9/X6)</f>
        <v>2.25752508361204E-2</v>
      </c>
      <c r="Z9" s="51"/>
      <c r="AA9" s="48">
        <v>29</v>
      </c>
      <c r="AB9" s="49">
        <f>(AA9/AA6)</f>
        <v>2.4956970740103269E-2</v>
      </c>
      <c r="AC9" s="51"/>
      <c r="AD9" s="48">
        <v>30</v>
      </c>
      <c r="AE9" s="49">
        <f>(AD9/AD6)</f>
        <v>2.5795356835769563E-2</v>
      </c>
      <c r="AF9" s="51"/>
      <c r="AG9" s="48">
        <v>28</v>
      </c>
      <c r="AH9" s="49">
        <f>(AG9/AG6)</f>
        <v>2.5134649910233394E-2</v>
      </c>
      <c r="AI9" s="51"/>
      <c r="AJ9" s="48">
        <v>29</v>
      </c>
      <c r="AK9" s="49">
        <f>(AJ9/AJ6)</f>
        <v>2.6926648096564532E-2</v>
      </c>
      <c r="AL9" s="51"/>
      <c r="AM9" s="48">
        <v>28</v>
      </c>
      <c r="AN9" s="49">
        <f>(AM9/AM6)</f>
        <v>2.644003777148253E-2</v>
      </c>
      <c r="AP9" s="48">
        <v>29</v>
      </c>
      <c r="AQ9" s="49">
        <f>(AP9/AP6)</f>
        <v>2.8431372549019607E-2</v>
      </c>
      <c r="AS9" s="48">
        <v>30</v>
      </c>
      <c r="AT9" s="49">
        <f>(AS9/AS6)</f>
        <v>2.9791459781529295E-2</v>
      </c>
      <c r="AV9" s="48">
        <v>31</v>
      </c>
      <c r="AW9" s="49">
        <f>(AV9/AV6)</f>
        <v>3.1697341513292433E-2</v>
      </c>
      <c r="AY9" s="48">
        <v>30</v>
      </c>
      <c r="AZ9" s="49">
        <f>(AY9/AY6)</f>
        <v>3.0060120240480961E-2</v>
      </c>
      <c r="BB9" s="48">
        <v>30</v>
      </c>
      <c r="BC9" s="49">
        <f>(BB9/BB6)</f>
        <v>3.0456852791878174E-2</v>
      </c>
      <c r="BE9" s="48">
        <v>32</v>
      </c>
      <c r="BF9" s="49">
        <f>(BE9/BE6)</f>
        <v>3.2520325203252036E-2</v>
      </c>
      <c r="BH9" s="48">
        <v>28</v>
      </c>
      <c r="BI9" s="49">
        <f>(BH9/BH6)</f>
        <v>2.8368794326241134E-2</v>
      </c>
      <c r="BK9" s="48">
        <v>29</v>
      </c>
      <c r="BL9" s="49">
        <f>(BK9/BK6)</f>
        <v>2.8487229862475441E-2</v>
      </c>
      <c r="BN9" s="48">
        <v>31</v>
      </c>
      <c r="BO9" s="49">
        <f>(BN9/BN6)</f>
        <v>3.0753968253968252E-2</v>
      </c>
      <c r="BQ9" s="48">
        <v>31</v>
      </c>
      <c r="BR9" s="49">
        <f>(BQ9/BQ6)</f>
        <v>3.0784508440913606E-2</v>
      </c>
      <c r="BT9" s="48">
        <v>30</v>
      </c>
      <c r="BU9" s="49">
        <f>(BT9/BT6)</f>
        <v>2.9182879377431907E-2</v>
      </c>
      <c r="BW9" s="48">
        <v>27</v>
      </c>
      <c r="BX9" s="49">
        <f>(BW9/BW6)</f>
        <v>2.6653504442250741E-2</v>
      </c>
      <c r="BZ9" s="48">
        <v>23</v>
      </c>
      <c r="CA9" s="49">
        <f>(BZ9/BZ6)</f>
        <v>2.2931206380857428E-2</v>
      </c>
      <c r="CC9" s="48">
        <v>3</v>
      </c>
      <c r="CD9" s="49">
        <f>(CC9/CC6)</f>
        <v>2.9411764705882353E-3</v>
      </c>
      <c r="CF9" s="48">
        <v>2</v>
      </c>
      <c r="CG9" s="49">
        <f>(CF9/CF6)</f>
        <v>2.0060180541624875E-3</v>
      </c>
      <c r="CI9" s="48">
        <v>0</v>
      </c>
      <c r="CJ9" s="49">
        <f>(CI9/CI6)</f>
        <v>0</v>
      </c>
      <c r="CL9" s="48">
        <v>0</v>
      </c>
      <c r="CM9" s="49">
        <f>CL9/CL6</f>
        <v>0</v>
      </c>
      <c r="CO9" s="48">
        <v>0</v>
      </c>
      <c r="CP9" s="49">
        <f>CO9/CO6</f>
        <v>0</v>
      </c>
      <c r="CR9" s="48">
        <v>0</v>
      </c>
      <c r="CS9" s="49">
        <f>CR9/CR6</f>
        <v>0</v>
      </c>
      <c r="CU9" s="48">
        <v>0</v>
      </c>
      <c r="CV9" s="49">
        <f>CU9/CU6</f>
        <v>0</v>
      </c>
      <c r="CX9" s="48">
        <v>0</v>
      </c>
      <c r="CY9" s="49">
        <f>CX9/CX6</f>
        <v>0</v>
      </c>
      <c r="CZ9" s="49"/>
      <c r="DA9" s="48">
        <v>0</v>
      </c>
      <c r="DB9" s="49">
        <f>DA9/DA6</f>
        <v>0</v>
      </c>
      <c r="DC9" s="49"/>
      <c r="DD9" s="48">
        <v>0</v>
      </c>
      <c r="DE9" s="49">
        <f>DD9/DD6</f>
        <v>0</v>
      </c>
    </row>
    <row r="10" spans="1:109" s="47" customFormat="1" ht="14.1" customHeight="1">
      <c r="B10" s="47" t="s">
        <v>20</v>
      </c>
      <c r="F10" s="48">
        <v>8</v>
      </c>
      <c r="G10" s="49">
        <f>(F10/F6)</f>
        <v>6.6945606694560665E-3</v>
      </c>
      <c r="H10" s="48"/>
      <c r="I10" s="48">
        <f>7-1</f>
        <v>6</v>
      </c>
      <c r="J10" s="49">
        <f>(I10/I6)</f>
        <v>5.084745762711864E-3</v>
      </c>
      <c r="K10" s="50"/>
      <c r="L10" s="48">
        <v>5</v>
      </c>
      <c r="M10" s="49">
        <f>(L10/L6)</f>
        <v>4.248088360237893E-3</v>
      </c>
      <c r="N10" s="51"/>
      <c r="O10" s="48">
        <v>5</v>
      </c>
      <c r="P10" s="49">
        <f>(O10/O6)</f>
        <v>4.1981528127623844E-3</v>
      </c>
      <c r="Q10" s="51"/>
      <c r="R10" s="48">
        <v>5</v>
      </c>
      <c r="S10" s="49">
        <f>(R10/R6)</f>
        <v>4.1736227045075123E-3</v>
      </c>
      <c r="T10" s="51"/>
      <c r="U10" s="48">
        <v>4</v>
      </c>
      <c r="V10" s="49">
        <f>(U10/U6)</f>
        <v>3.3057851239669421E-3</v>
      </c>
      <c r="W10" s="51"/>
      <c r="X10" s="48">
        <v>4</v>
      </c>
      <c r="Y10" s="49">
        <f>(X10/X6)</f>
        <v>3.3444816053511705E-3</v>
      </c>
      <c r="Z10" s="51"/>
      <c r="AA10" s="48">
        <v>2</v>
      </c>
      <c r="AB10" s="49">
        <f>(AA10/AA6)</f>
        <v>1.7211703958691911E-3</v>
      </c>
      <c r="AC10" s="51"/>
      <c r="AD10" s="48">
        <v>1</v>
      </c>
      <c r="AE10" s="49">
        <f>(AD10/AD6)</f>
        <v>8.598452278589854E-4</v>
      </c>
      <c r="AF10" s="51"/>
      <c r="AG10" s="48">
        <v>1</v>
      </c>
      <c r="AH10" s="49">
        <f>(AG10/AG6)</f>
        <v>8.9766606822262122E-4</v>
      </c>
      <c r="AI10" s="51"/>
      <c r="AJ10" s="48">
        <v>1</v>
      </c>
      <c r="AK10" s="49">
        <f>(AJ10/AJ6)</f>
        <v>9.2850510677808728E-4</v>
      </c>
      <c r="AL10" s="51"/>
      <c r="AM10" s="48">
        <v>1</v>
      </c>
      <c r="AN10" s="49">
        <f>(AM10/AM6)</f>
        <v>9.4428706326723328E-4</v>
      </c>
      <c r="AP10" s="48">
        <v>1</v>
      </c>
      <c r="AQ10" s="49">
        <f>(AP10/AP6)</f>
        <v>9.8039215686274508E-4</v>
      </c>
      <c r="AS10" s="48">
        <v>1</v>
      </c>
      <c r="AT10" s="49">
        <f>(AS10/AS6)</f>
        <v>9.930486593843098E-4</v>
      </c>
      <c r="AV10" s="48">
        <v>1</v>
      </c>
      <c r="AW10" s="49">
        <f>(AV10/AV6)</f>
        <v>1.0224948875255625E-3</v>
      </c>
      <c r="AY10" s="48">
        <v>1</v>
      </c>
      <c r="AZ10" s="49">
        <f>(AY10/AY6)</f>
        <v>1.002004008016032E-3</v>
      </c>
      <c r="BB10" s="48">
        <v>1</v>
      </c>
      <c r="BC10" s="49">
        <f>(BB10/BB6)</f>
        <v>1.0152284263959391E-3</v>
      </c>
      <c r="BE10" s="48">
        <v>1</v>
      </c>
      <c r="BF10" s="49">
        <f>(BE10/BE6)</f>
        <v>1.0162601626016261E-3</v>
      </c>
      <c r="BH10" s="48">
        <v>1</v>
      </c>
      <c r="BI10" s="49">
        <f>(BH10/BH6)</f>
        <v>1.0131712259371835E-3</v>
      </c>
      <c r="BK10" s="48">
        <v>2</v>
      </c>
      <c r="BL10" s="49">
        <f>(BK10/BK6)</f>
        <v>1.9646365422396855E-3</v>
      </c>
      <c r="BN10" s="48">
        <v>2</v>
      </c>
      <c r="BO10" s="49">
        <f>(BN10/BN6)</f>
        <v>1.984126984126984E-3</v>
      </c>
      <c r="BQ10" s="48">
        <v>2</v>
      </c>
      <c r="BR10" s="49">
        <f>(BQ10/BQ6)</f>
        <v>1.9860973187686196E-3</v>
      </c>
      <c r="BT10" s="48">
        <v>2</v>
      </c>
      <c r="BU10" s="49">
        <f>(BT10/BT6)</f>
        <v>1.9455252918287938E-3</v>
      </c>
      <c r="BW10" s="48">
        <v>2</v>
      </c>
      <c r="BX10" s="49">
        <f>(BW10/BW6)</f>
        <v>1.9743336623889436E-3</v>
      </c>
      <c r="BZ10" s="48">
        <v>2</v>
      </c>
      <c r="CA10" s="49">
        <f>(BZ10/BZ6)</f>
        <v>1.9940179461615153E-3</v>
      </c>
      <c r="CC10" s="48">
        <v>2</v>
      </c>
      <c r="CD10" s="49">
        <f>(CC10/CC6)</f>
        <v>1.9607843137254902E-3</v>
      </c>
      <c r="CF10" s="48">
        <v>2</v>
      </c>
      <c r="CG10" s="49">
        <f>(CF10/CF6)</f>
        <v>2.0060180541624875E-3</v>
      </c>
      <c r="CI10" s="48">
        <v>2</v>
      </c>
      <c r="CJ10" s="49">
        <f>(CI10/CI6)</f>
        <v>2.0429009193054137E-3</v>
      </c>
      <c r="CL10" s="48">
        <v>2</v>
      </c>
      <c r="CM10" s="49">
        <f>CL10/CL6</f>
        <v>2.0283975659229209E-3</v>
      </c>
      <c r="CO10" s="48">
        <v>1</v>
      </c>
      <c r="CP10" s="49">
        <f>CO10/CO6</f>
        <v>1.0351966873706005E-3</v>
      </c>
      <c r="CR10" s="48">
        <v>1</v>
      </c>
      <c r="CS10" s="49">
        <f>CR10/CR6</f>
        <v>1.0193679918450561E-3</v>
      </c>
      <c r="CU10" s="48">
        <v>1</v>
      </c>
      <c r="CV10" s="49">
        <f>CU10/CU6</f>
        <v>1.0384215991692627E-3</v>
      </c>
      <c r="CX10" s="48">
        <v>0</v>
      </c>
      <c r="CY10" s="49">
        <f>CX10/CX6</f>
        <v>0</v>
      </c>
      <c r="CZ10" s="49"/>
      <c r="DA10" s="48">
        <v>0</v>
      </c>
      <c r="DB10" s="49">
        <f>DA10/DA6</f>
        <v>0</v>
      </c>
      <c r="DC10" s="49"/>
      <c r="DD10" s="48">
        <v>0</v>
      </c>
      <c r="DE10" s="49">
        <f>DD10/DD6</f>
        <v>0</v>
      </c>
    </row>
    <row r="11" spans="1:109" s="47" customFormat="1" ht="14.1" customHeight="1">
      <c r="B11" s="47" t="s">
        <v>17</v>
      </c>
      <c r="F11" s="48">
        <v>1</v>
      </c>
      <c r="G11" s="49">
        <f>(F11/F6)</f>
        <v>8.3682008368200832E-4</v>
      </c>
      <c r="H11" s="48"/>
      <c r="I11" s="48">
        <v>1</v>
      </c>
      <c r="J11" s="49">
        <f>(I11/I6)</f>
        <v>8.4745762711864404E-4</v>
      </c>
      <c r="K11" s="50"/>
      <c r="L11" s="48">
        <v>2</v>
      </c>
      <c r="M11" s="49">
        <f>(L11/L6)</f>
        <v>1.6992353440951572E-3</v>
      </c>
      <c r="N11" s="51"/>
      <c r="O11" s="48">
        <v>0</v>
      </c>
      <c r="P11" s="49">
        <f>(O11/O6)</f>
        <v>0</v>
      </c>
      <c r="Q11" s="51"/>
      <c r="R11" s="48">
        <v>0</v>
      </c>
      <c r="S11" s="49">
        <f>(R11/R6)</f>
        <v>0</v>
      </c>
      <c r="T11" s="51"/>
      <c r="U11" s="48">
        <v>0</v>
      </c>
      <c r="V11" s="49">
        <f>(U11/U6)</f>
        <v>0</v>
      </c>
      <c r="W11" s="51"/>
      <c r="X11" s="48">
        <v>0</v>
      </c>
      <c r="Y11" s="49">
        <f>(X11/X6)</f>
        <v>0</v>
      </c>
      <c r="Z11" s="51"/>
      <c r="AA11" s="48">
        <v>0</v>
      </c>
      <c r="AB11" s="49">
        <f>(AA11/AA6)</f>
        <v>0</v>
      </c>
      <c r="AC11" s="51"/>
      <c r="AD11" s="48">
        <v>0</v>
      </c>
      <c r="AE11" s="49">
        <f>(AD11/AD6)</f>
        <v>0</v>
      </c>
      <c r="AF11" s="51"/>
      <c r="AG11" s="48">
        <v>0</v>
      </c>
      <c r="AH11" s="49">
        <f>(AG11/AG6)</f>
        <v>0</v>
      </c>
      <c r="AI11" s="51"/>
      <c r="AJ11" s="48">
        <v>0</v>
      </c>
      <c r="AK11" s="49">
        <f>(AJ11/AJ6)</f>
        <v>0</v>
      </c>
      <c r="AL11" s="51"/>
      <c r="AM11" s="48">
        <v>0</v>
      </c>
      <c r="AN11" s="49">
        <f>(AM11/AM6)</f>
        <v>0</v>
      </c>
      <c r="AP11" s="48">
        <v>0</v>
      </c>
      <c r="AQ11" s="49">
        <f>(AP11/AP6)</f>
        <v>0</v>
      </c>
      <c r="AS11" s="48">
        <v>1</v>
      </c>
      <c r="AT11" s="49">
        <f>(AS11/AS6)</f>
        <v>9.930486593843098E-4</v>
      </c>
      <c r="AV11" s="48">
        <v>0</v>
      </c>
      <c r="AW11" s="49">
        <f>(AV11/AV6)</f>
        <v>0</v>
      </c>
      <c r="AY11" s="48">
        <v>1</v>
      </c>
      <c r="AZ11" s="49">
        <f>(AY11/AY6)</f>
        <v>1.002004008016032E-3</v>
      </c>
      <c r="BB11" s="48">
        <v>0</v>
      </c>
      <c r="BC11" s="49">
        <f>(BB11/BB6)</f>
        <v>0</v>
      </c>
      <c r="BE11" s="48">
        <v>0</v>
      </c>
      <c r="BF11" s="49">
        <f>(BE11/BE6)</f>
        <v>0</v>
      </c>
      <c r="BH11" s="48">
        <v>0</v>
      </c>
      <c r="BI11" s="49">
        <f>(BH11/BH6)</f>
        <v>0</v>
      </c>
      <c r="BK11" s="48">
        <v>0</v>
      </c>
      <c r="BL11" s="49">
        <f>(BK11/BK6)</f>
        <v>0</v>
      </c>
      <c r="BN11" s="48">
        <v>0</v>
      </c>
      <c r="BO11" s="49">
        <f>(BN11/BN6)</f>
        <v>0</v>
      </c>
      <c r="BQ11" s="48">
        <v>0</v>
      </c>
      <c r="BR11" s="49">
        <f>(BQ11/BQ6)</f>
        <v>0</v>
      </c>
      <c r="BT11" s="48">
        <v>0</v>
      </c>
      <c r="BU11" s="49">
        <f>(BT11/BT6)</f>
        <v>0</v>
      </c>
      <c r="BW11" s="48">
        <v>0</v>
      </c>
      <c r="BX11" s="49">
        <f>(BW11/BW6)</f>
        <v>0</v>
      </c>
      <c r="BZ11" s="48">
        <v>0</v>
      </c>
      <c r="CA11" s="49">
        <f>(BZ11/BZ6)</f>
        <v>0</v>
      </c>
      <c r="CC11" s="48">
        <v>0</v>
      </c>
      <c r="CD11" s="49">
        <f>(CC11/CC6)</f>
        <v>0</v>
      </c>
      <c r="CF11" s="48">
        <v>0</v>
      </c>
      <c r="CG11" s="49">
        <f>(CF11/CF6)</f>
        <v>0</v>
      </c>
      <c r="CI11" s="48">
        <v>0</v>
      </c>
      <c r="CJ11" s="49">
        <f>(CI11/CI6)</f>
        <v>0</v>
      </c>
      <c r="CL11" s="48">
        <v>0</v>
      </c>
      <c r="CM11" s="49">
        <f>CL11/CL6</f>
        <v>0</v>
      </c>
      <c r="CO11" s="48">
        <v>1</v>
      </c>
      <c r="CP11" s="49">
        <f>CO11/CO6</f>
        <v>1.0351966873706005E-3</v>
      </c>
      <c r="CR11" s="48">
        <v>0</v>
      </c>
      <c r="CS11" s="49">
        <f>CR11/CR6</f>
        <v>0</v>
      </c>
      <c r="CU11" s="48">
        <v>0</v>
      </c>
      <c r="CV11" s="49">
        <f>CU11/CU6</f>
        <v>0</v>
      </c>
      <c r="CX11" s="48">
        <v>0</v>
      </c>
      <c r="CY11" s="49">
        <f>CX11/CX6</f>
        <v>0</v>
      </c>
      <c r="CZ11" s="49"/>
      <c r="DA11" s="48">
        <v>0</v>
      </c>
      <c r="DB11" s="49">
        <f>DA11/DA6</f>
        <v>0</v>
      </c>
      <c r="DC11" s="49"/>
      <c r="DD11" s="48">
        <v>0</v>
      </c>
      <c r="DE11" s="49">
        <f>DD11/DD6</f>
        <v>0</v>
      </c>
    </row>
    <row r="12" spans="1:109" s="40" customFormat="1" ht="14.1" customHeight="1">
      <c r="A12" s="41" t="s">
        <v>42</v>
      </c>
      <c r="B12" s="41"/>
      <c r="C12" s="41"/>
      <c r="D12" s="41"/>
      <c r="E12" s="41"/>
      <c r="F12" s="42">
        <f>SUM(F13:F17)</f>
        <v>274</v>
      </c>
      <c r="G12" s="43"/>
      <c r="H12" s="42"/>
      <c r="I12" s="42">
        <f>SUM(I13:I17)</f>
        <v>268</v>
      </c>
      <c r="J12" s="43"/>
      <c r="K12" s="44"/>
      <c r="L12" s="42">
        <f>SUM(L13:L17)</f>
        <v>271</v>
      </c>
      <c r="M12" s="43"/>
      <c r="N12" s="45"/>
      <c r="O12" s="42">
        <f>SUM(O13:O17)</f>
        <v>266</v>
      </c>
      <c r="P12" s="43"/>
      <c r="Q12" s="45"/>
      <c r="R12" s="42">
        <f>SUM(R13:R17)</f>
        <v>257</v>
      </c>
      <c r="S12" s="43"/>
      <c r="T12" s="45"/>
      <c r="U12" s="42">
        <f>SUM(U13:U17)</f>
        <v>245</v>
      </c>
      <c r="V12" s="43"/>
      <c r="W12" s="45"/>
      <c r="X12" s="42">
        <f>SUM(X13:X17)</f>
        <v>257</v>
      </c>
      <c r="Y12" s="43"/>
      <c r="Z12" s="45"/>
      <c r="AA12" s="42">
        <f>SUM(AA13:AA17)</f>
        <v>265</v>
      </c>
      <c r="AB12" s="43"/>
      <c r="AC12" s="45"/>
      <c r="AD12" s="42">
        <f>SUM(AD13:AD17)</f>
        <v>276</v>
      </c>
      <c r="AE12" s="43"/>
      <c r="AF12" s="45"/>
      <c r="AG12" s="42">
        <f>SUM(AG13:AG17)</f>
        <v>309</v>
      </c>
      <c r="AH12" s="43"/>
      <c r="AI12" s="45"/>
      <c r="AJ12" s="42">
        <f>SUM(AJ13:AJ17)</f>
        <v>348</v>
      </c>
      <c r="AK12" s="43"/>
      <c r="AL12" s="45"/>
      <c r="AM12" s="42">
        <f>SUM(AM13:AM17)</f>
        <v>337</v>
      </c>
      <c r="AN12" s="43"/>
      <c r="AO12" s="41"/>
      <c r="AP12" s="42">
        <f>SUM(AP13:AP17)</f>
        <v>335</v>
      </c>
      <c r="AQ12" s="43"/>
      <c r="AR12" s="41"/>
      <c r="AS12" s="42">
        <f>SUM(AS13:AS17)</f>
        <v>362</v>
      </c>
      <c r="AT12" s="43"/>
      <c r="AU12" s="41"/>
      <c r="AV12" s="42">
        <f>SUM(AV13:AV17)</f>
        <v>361</v>
      </c>
      <c r="AW12" s="43"/>
      <c r="AX12" s="41"/>
      <c r="AY12" s="42">
        <f>SUM(AY13:AY17)</f>
        <v>360</v>
      </c>
      <c r="AZ12" s="43"/>
      <c r="BA12" s="41"/>
      <c r="BB12" s="42">
        <f>SUM(BB13:BB17)</f>
        <v>328</v>
      </c>
      <c r="BC12" s="43"/>
      <c r="BD12" s="41"/>
      <c r="BE12" s="42">
        <f>SUM(BE13:BE17)</f>
        <v>308</v>
      </c>
      <c r="BF12" s="43"/>
      <c r="BG12" s="41"/>
      <c r="BH12" s="42">
        <f>SUM(BH13:BH17)</f>
        <v>327</v>
      </c>
      <c r="BI12" s="43"/>
      <c r="BJ12" s="41"/>
      <c r="BK12" s="42">
        <f>SUM(BK13:BK17)</f>
        <v>328</v>
      </c>
      <c r="BL12" s="43"/>
      <c r="BM12" s="41"/>
      <c r="BN12" s="42">
        <f>SUM(BN13:BN17)</f>
        <v>300</v>
      </c>
      <c r="BO12" s="43"/>
      <c r="BP12" s="41"/>
      <c r="BQ12" s="42">
        <f>SUM(BQ13:BQ17)</f>
        <v>286</v>
      </c>
      <c r="BR12" s="43"/>
      <c r="BS12" s="41"/>
      <c r="BT12" s="42">
        <f>SUM(BT13:BT17)</f>
        <v>303</v>
      </c>
      <c r="BU12" s="43"/>
      <c r="BV12" s="41"/>
      <c r="BW12" s="42">
        <f>SUM(BW13:BW17)</f>
        <v>293</v>
      </c>
      <c r="BX12" s="43"/>
      <c r="BY12" s="41"/>
      <c r="BZ12" s="42">
        <f>SUM(BZ13:BZ17)</f>
        <v>315</v>
      </c>
      <c r="CA12" s="43"/>
      <c r="CB12" s="41"/>
      <c r="CC12" s="42">
        <f>SUM(CC13:CC17)</f>
        <v>369</v>
      </c>
      <c r="CD12" s="43"/>
      <c r="CE12" s="41"/>
      <c r="CF12" s="42">
        <f>SUM(CF13:CF17)</f>
        <v>376</v>
      </c>
      <c r="CG12" s="43"/>
      <c r="CH12" s="41"/>
      <c r="CI12" s="42">
        <f>SUM(CI13:CI17)</f>
        <v>383</v>
      </c>
      <c r="CJ12" s="43"/>
      <c r="CK12" s="41"/>
      <c r="CL12" s="42">
        <f>SUM(CL13:CL17)</f>
        <v>369</v>
      </c>
      <c r="CM12" s="43"/>
      <c r="CN12" s="41"/>
      <c r="CO12" s="42">
        <f>SUM(CO13:CO17)</f>
        <v>343</v>
      </c>
      <c r="CP12" s="43"/>
      <c r="CQ12" s="41"/>
      <c r="CR12" s="42">
        <f>SUM(CR13:CR17)</f>
        <v>298</v>
      </c>
      <c r="CS12" s="43"/>
      <c r="CT12" s="41"/>
      <c r="CU12" s="42">
        <f>SUM(CU13:CU17)</f>
        <v>256</v>
      </c>
      <c r="CV12" s="43"/>
      <c r="CW12" s="41"/>
      <c r="CX12" s="42">
        <f>SUM(CX13:CX17)</f>
        <v>223</v>
      </c>
      <c r="CY12" s="43"/>
      <c r="CZ12" s="43"/>
      <c r="DA12" s="42">
        <f>SUM(DA13:DA17)</f>
        <v>207</v>
      </c>
      <c r="DB12" s="43"/>
      <c r="DC12" s="43"/>
      <c r="DD12" s="42">
        <f>SUM(DD13:DD17)</f>
        <v>213</v>
      </c>
      <c r="DE12" s="43"/>
    </row>
    <row r="13" spans="1:109" s="47" customFormat="1" ht="14.1" customHeight="1">
      <c r="B13" s="47" t="s">
        <v>4</v>
      </c>
      <c r="F13" s="48">
        <v>212</v>
      </c>
      <c r="G13" s="49">
        <f>(F13/F12)</f>
        <v>0.77372262773722633</v>
      </c>
      <c r="H13" s="48"/>
      <c r="I13" s="48">
        <v>214</v>
      </c>
      <c r="J13" s="49">
        <f>(I13/I12)</f>
        <v>0.79850746268656714</v>
      </c>
      <c r="K13" s="50"/>
      <c r="L13" s="48">
        <v>221</v>
      </c>
      <c r="M13" s="49">
        <f>(L13/L12)</f>
        <v>0.81549815498154976</v>
      </c>
      <c r="N13" s="51"/>
      <c r="O13" s="48">
        <v>221</v>
      </c>
      <c r="P13" s="49">
        <f>(O13/O12)</f>
        <v>0.83082706766917291</v>
      </c>
      <c r="Q13" s="51"/>
      <c r="R13" s="48">
        <v>213</v>
      </c>
      <c r="S13" s="49">
        <f>(R13/R12)</f>
        <v>0.8287937743190662</v>
      </c>
      <c r="T13" s="51"/>
      <c r="U13" s="48">
        <v>199</v>
      </c>
      <c r="V13" s="49">
        <f>(U13/U12)</f>
        <v>0.81224489795918364</v>
      </c>
      <c r="W13" s="51"/>
      <c r="X13" s="48">
        <v>214</v>
      </c>
      <c r="Y13" s="49">
        <f>(X13/X12)</f>
        <v>0.83268482490272377</v>
      </c>
      <c r="Z13" s="51"/>
      <c r="AA13" s="48">
        <v>227</v>
      </c>
      <c r="AB13" s="49">
        <f>(AA13/AA12)</f>
        <v>0.85660377358490569</v>
      </c>
      <c r="AC13" s="51"/>
      <c r="AD13" s="48">
        <v>235</v>
      </c>
      <c r="AE13" s="49">
        <f>(AD13/AD12)</f>
        <v>0.85144927536231885</v>
      </c>
      <c r="AF13" s="51"/>
      <c r="AG13" s="48">
        <v>269</v>
      </c>
      <c r="AH13" s="49">
        <f>(AG13/AG12)</f>
        <v>0.87055016181229772</v>
      </c>
      <c r="AI13" s="51"/>
      <c r="AJ13" s="48">
        <v>304</v>
      </c>
      <c r="AK13" s="49">
        <f>(AJ13/AJ12)</f>
        <v>0.87356321839080464</v>
      </c>
      <c r="AL13" s="51"/>
      <c r="AM13" s="48">
        <v>289</v>
      </c>
      <c r="AN13" s="49">
        <f>(AM13/AM12)</f>
        <v>0.85756676557863498</v>
      </c>
      <c r="AP13" s="48">
        <v>294</v>
      </c>
      <c r="AQ13" s="49">
        <f>(AP13/AP12)</f>
        <v>0.87761194029850742</v>
      </c>
      <c r="AS13" s="48">
        <v>313</v>
      </c>
      <c r="AT13" s="49">
        <f>(AS13/AS12)</f>
        <v>0.86464088397790051</v>
      </c>
      <c r="AV13" s="48">
        <v>311</v>
      </c>
      <c r="AW13" s="49">
        <f>(AV13/AV12)</f>
        <v>0.86149584487534625</v>
      </c>
      <c r="AY13" s="48">
        <v>307</v>
      </c>
      <c r="AZ13" s="49">
        <f>(AY13/AY12)</f>
        <v>0.85277777777777775</v>
      </c>
      <c r="BB13" s="48">
        <v>288</v>
      </c>
      <c r="BC13" s="49">
        <f>(BB13/BB12)</f>
        <v>0.87804878048780488</v>
      </c>
      <c r="BE13" s="48">
        <v>278</v>
      </c>
      <c r="BF13" s="49">
        <f>(BE13/BE12)</f>
        <v>0.90259740259740262</v>
      </c>
      <c r="BH13" s="48">
        <v>298</v>
      </c>
      <c r="BI13" s="49">
        <f>(BH13/BH12)</f>
        <v>0.91131498470948014</v>
      </c>
      <c r="BK13" s="48">
        <v>302</v>
      </c>
      <c r="BL13" s="49">
        <f>(BK13/BK12)</f>
        <v>0.92073170731707321</v>
      </c>
      <c r="BN13" s="48">
        <v>272</v>
      </c>
      <c r="BO13" s="49">
        <f>(BN13/BN12)</f>
        <v>0.90666666666666662</v>
      </c>
      <c r="BQ13" s="48">
        <v>263</v>
      </c>
      <c r="BR13" s="49">
        <f>(BQ13/BQ12)</f>
        <v>0.91958041958041958</v>
      </c>
      <c r="BT13" s="48">
        <v>277</v>
      </c>
      <c r="BU13" s="49">
        <f>(BT13/BT12)</f>
        <v>0.91419141914191415</v>
      </c>
      <c r="BW13" s="48">
        <v>266</v>
      </c>
      <c r="BX13" s="49">
        <f>(BW13/BW12)</f>
        <v>0.9078498293515358</v>
      </c>
      <c r="BZ13" s="48">
        <v>275</v>
      </c>
      <c r="CA13" s="49">
        <f>(BZ13/BZ12)</f>
        <v>0.87301587301587302</v>
      </c>
      <c r="CC13" s="48">
        <v>342</v>
      </c>
      <c r="CD13" s="49">
        <f>(CC13/CC12)</f>
        <v>0.92682926829268297</v>
      </c>
      <c r="CF13" s="48">
        <v>349</v>
      </c>
      <c r="CG13" s="49">
        <f>(CF13/CF12)</f>
        <v>0.92819148936170215</v>
      </c>
      <c r="CI13" s="48">
        <v>355</v>
      </c>
      <c r="CJ13" s="49">
        <f>(CI13/CI12)</f>
        <v>0.92689295039164488</v>
      </c>
      <c r="CL13" s="48">
        <v>338</v>
      </c>
      <c r="CM13" s="49">
        <f>CL13/CL12</f>
        <v>0.9159891598915989</v>
      </c>
      <c r="CO13" s="48">
        <v>320</v>
      </c>
      <c r="CP13" s="49">
        <f>CO13/CO12</f>
        <v>0.93294460641399413</v>
      </c>
      <c r="CR13" s="48">
        <v>281</v>
      </c>
      <c r="CS13" s="49">
        <f>CR13/CR12</f>
        <v>0.94295302013422821</v>
      </c>
      <c r="CU13" s="48">
        <v>238</v>
      </c>
      <c r="CV13" s="49">
        <f>CU13/CU12</f>
        <v>0.9296875</v>
      </c>
      <c r="CX13" s="48">
        <v>212</v>
      </c>
      <c r="CY13" s="49">
        <f>CX13/CX12</f>
        <v>0.95067264573991028</v>
      </c>
      <c r="CZ13" s="49"/>
      <c r="DA13" s="48">
        <v>189</v>
      </c>
      <c r="DB13" s="49">
        <f>DA13/DA12</f>
        <v>0.91304347826086951</v>
      </c>
      <c r="DC13" s="49"/>
      <c r="DD13" s="48">
        <v>197</v>
      </c>
      <c r="DE13" s="49">
        <f>DD13/DD12</f>
        <v>0.92488262910798125</v>
      </c>
    </row>
    <row r="14" spans="1:109" s="47" customFormat="1" ht="14.1" customHeight="1">
      <c r="B14" s="47" t="s">
        <v>19</v>
      </c>
      <c r="F14" s="48">
        <v>54</v>
      </c>
      <c r="G14" s="49">
        <f>(F14/F12)</f>
        <v>0.19708029197080293</v>
      </c>
      <c r="H14" s="48"/>
      <c r="I14" s="48">
        <v>46</v>
      </c>
      <c r="J14" s="49">
        <f>(I14/I12)</f>
        <v>0.17164179104477612</v>
      </c>
      <c r="K14" s="50"/>
      <c r="L14" s="48">
        <v>43</v>
      </c>
      <c r="M14" s="49">
        <f>(L14/L12)</f>
        <v>0.15867158671586715</v>
      </c>
      <c r="N14" s="51"/>
      <c r="O14" s="48">
        <v>38</v>
      </c>
      <c r="P14" s="49">
        <f>(O14/O12)</f>
        <v>0.14285714285714285</v>
      </c>
      <c r="Q14" s="51"/>
      <c r="R14" s="48">
        <v>36</v>
      </c>
      <c r="S14" s="49">
        <f>(R14/R12)</f>
        <v>0.14007782101167315</v>
      </c>
      <c r="T14" s="51"/>
      <c r="U14" s="48">
        <v>41</v>
      </c>
      <c r="V14" s="49">
        <f>(U14/U12)</f>
        <v>0.16734693877551021</v>
      </c>
      <c r="W14" s="51"/>
      <c r="X14" s="48">
        <v>37</v>
      </c>
      <c r="Y14" s="49">
        <f>(X14/X12)</f>
        <v>0.14396887159533073</v>
      </c>
      <c r="Z14" s="51"/>
      <c r="AA14" s="48">
        <v>34</v>
      </c>
      <c r="AB14" s="49">
        <f>(AA14/AA12)</f>
        <v>0.12830188679245283</v>
      </c>
      <c r="AC14" s="51"/>
      <c r="AD14" s="48">
        <v>38</v>
      </c>
      <c r="AE14" s="49">
        <f>(AD14/AD12)</f>
        <v>0.13768115942028986</v>
      </c>
      <c r="AF14" s="51"/>
      <c r="AG14" s="48">
        <v>36</v>
      </c>
      <c r="AH14" s="49">
        <f>(AG14/AG12)</f>
        <v>0.11650485436893204</v>
      </c>
      <c r="AI14" s="51"/>
      <c r="AJ14" s="48">
        <v>41</v>
      </c>
      <c r="AK14" s="49">
        <f>(AJ14/AJ12)</f>
        <v>0.11781609195402298</v>
      </c>
      <c r="AL14" s="51"/>
      <c r="AM14" s="48">
        <v>44</v>
      </c>
      <c r="AN14" s="49">
        <f>(AM14/AM12)</f>
        <v>0.13056379821958458</v>
      </c>
      <c r="AP14" s="48">
        <v>38</v>
      </c>
      <c r="AQ14" s="49">
        <f>(AP14/AP12)</f>
        <v>0.11343283582089553</v>
      </c>
      <c r="AS14" s="48">
        <v>43</v>
      </c>
      <c r="AT14" s="49">
        <f>(AS14/AS12)</f>
        <v>0.11878453038674033</v>
      </c>
      <c r="AV14" s="48">
        <v>41</v>
      </c>
      <c r="AW14" s="49">
        <f>(AV14/AV12)</f>
        <v>0.11357340720221606</v>
      </c>
      <c r="AY14" s="48">
        <v>43</v>
      </c>
      <c r="AZ14" s="49">
        <f>(AY14/AY12)</f>
        <v>0.11944444444444445</v>
      </c>
      <c r="BB14" s="48">
        <v>31</v>
      </c>
      <c r="BC14" s="49">
        <f>(BB14/BB12)</f>
        <v>9.451219512195122E-2</v>
      </c>
      <c r="BE14" s="48">
        <v>24</v>
      </c>
      <c r="BF14" s="49">
        <f>(BE14/BE12)</f>
        <v>7.792207792207792E-2</v>
      </c>
      <c r="BH14" s="48">
        <v>21</v>
      </c>
      <c r="BI14" s="49">
        <f>(BH14/BH12)</f>
        <v>6.4220183486238536E-2</v>
      </c>
      <c r="BK14" s="48">
        <v>18</v>
      </c>
      <c r="BL14" s="49">
        <f>(BK14/BK12)</f>
        <v>5.4878048780487805E-2</v>
      </c>
      <c r="BN14" s="48">
        <v>20</v>
      </c>
      <c r="BO14" s="49">
        <f>(BN14/BN12)</f>
        <v>6.6666666666666666E-2</v>
      </c>
      <c r="BQ14" s="48">
        <v>15</v>
      </c>
      <c r="BR14" s="49">
        <f>(BQ14/BQ12)</f>
        <v>5.2447552447552448E-2</v>
      </c>
      <c r="BT14" s="48">
        <v>18</v>
      </c>
      <c r="BU14" s="49">
        <f>(BT14/BT12)</f>
        <v>5.9405940594059403E-2</v>
      </c>
      <c r="BW14" s="48">
        <v>16</v>
      </c>
      <c r="BX14" s="49">
        <f>(BW14/BW12)</f>
        <v>5.4607508532423209E-2</v>
      </c>
      <c r="BZ14" s="48">
        <v>28</v>
      </c>
      <c r="CA14" s="49">
        <f>(BZ14/BZ12)</f>
        <v>8.8888888888888892E-2</v>
      </c>
      <c r="CC14" s="48">
        <v>25</v>
      </c>
      <c r="CD14" s="49">
        <f>(CC14/CC12)</f>
        <v>6.7750677506775062E-2</v>
      </c>
      <c r="CF14" s="48">
        <v>25</v>
      </c>
      <c r="CG14" s="49">
        <f>(CF14/CF12)</f>
        <v>6.6489361702127658E-2</v>
      </c>
      <c r="CI14" s="48">
        <v>28</v>
      </c>
      <c r="CJ14" s="49">
        <f>(CI14/CI12)</f>
        <v>7.3107049608355096E-2</v>
      </c>
      <c r="CL14" s="48">
        <v>30</v>
      </c>
      <c r="CM14" s="49">
        <f>CL14/CL12</f>
        <v>8.1300813008130079E-2</v>
      </c>
      <c r="CO14" s="48">
        <v>21</v>
      </c>
      <c r="CP14" s="49">
        <f>CO14/CO12</f>
        <v>6.1224489795918366E-2</v>
      </c>
      <c r="CR14" s="48">
        <v>17</v>
      </c>
      <c r="CS14" s="49">
        <f>CR14/CR12</f>
        <v>5.7046979865771813E-2</v>
      </c>
      <c r="CU14" s="48">
        <v>18</v>
      </c>
      <c r="CV14" s="49">
        <f>CU14/CU12</f>
        <v>7.03125E-2</v>
      </c>
      <c r="CX14" s="48">
        <v>11</v>
      </c>
      <c r="CY14" s="49">
        <f>CX14/CX12</f>
        <v>4.9327354260089683E-2</v>
      </c>
      <c r="CZ14" s="49"/>
      <c r="DA14" s="48">
        <v>17</v>
      </c>
      <c r="DB14" s="49">
        <f>DA14/DA12</f>
        <v>8.2125603864734303E-2</v>
      </c>
      <c r="DC14" s="49"/>
      <c r="DD14" s="48">
        <v>16</v>
      </c>
      <c r="DE14" s="49">
        <f>DD14/DD12</f>
        <v>7.5117370892018781E-2</v>
      </c>
    </row>
    <row r="15" spans="1:109" s="47" customFormat="1" ht="14.1" hidden="1" customHeight="1">
      <c r="B15" s="47" t="s">
        <v>28</v>
      </c>
      <c r="F15" s="48">
        <v>6</v>
      </c>
      <c r="G15" s="49">
        <f>(F15/F12)</f>
        <v>2.1897810218978103E-2</v>
      </c>
      <c r="H15" s="48"/>
      <c r="I15" s="48">
        <v>8</v>
      </c>
      <c r="J15" s="49">
        <f>(I15/I12)</f>
        <v>2.9850746268656716E-2</v>
      </c>
      <c r="K15" s="50"/>
      <c r="L15" s="48">
        <v>6</v>
      </c>
      <c r="M15" s="49">
        <f>(L15/L12)</f>
        <v>2.2140221402214021E-2</v>
      </c>
      <c r="N15" s="51"/>
      <c r="O15" s="48">
        <v>5</v>
      </c>
      <c r="P15" s="49">
        <f>(O15/O12)</f>
        <v>1.8796992481203006E-2</v>
      </c>
      <c r="Q15" s="51"/>
      <c r="R15" s="48">
        <v>6</v>
      </c>
      <c r="S15" s="49">
        <f>(R15/R12)</f>
        <v>2.3346303501945526E-2</v>
      </c>
      <c r="T15" s="51"/>
      <c r="U15" s="48">
        <v>4</v>
      </c>
      <c r="V15" s="49">
        <f>(U15/U12)</f>
        <v>1.6326530612244899E-2</v>
      </c>
      <c r="W15" s="51"/>
      <c r="X15" s="48">
        <v>5</v>
      </c>
      <c r="Y15" s="49">
        <f>(X15/X12)</f>
        <v>1.9455252918287938E-2</v>
      </c>
      <c r="Z15" s="51"/>
      <c r="AA15" s="48">
        <v>4</v>
      </c>
      <c r="AB15" s="49">
        <f>(AA15/AA12)</f>
        <v>1.509433962264151E-2</v>
      </c>
      <c r="AC15" s="51"/>
      <c r="AD15" s="48">
        <v>3</v>
      </c>
      <c r="AE15" s="49">
        <f>(AD15/AD12)</f>
        <v>1.0869565217391304E-2</v>
      </c>
      <c r="AF15" s="51"/>
      <c r="AG15" s="48">
        <v>3</v>
      </c>
      <c r="AH15" s="49">
        <f>(AG15/AG12)</f>
        <v>9.7087378640776691E-3</v>
      </c>
      <c r="AI15" s="51"/>
      <c r="AJ15" s="48">
        <v>2</v>
      </c>
      <c r="AK15" s="49">
        <f>(AJ15/AJ12)</f>
        <v>5.7471264367816091E-3</v>
      </c>
      <c r="AL15" s="51"/>
      <c r="AM15" s="48">
        <v>3</v>
      </c>
      <c r="AN15" s="49">
        <f>(AM15/AM12)</f>
        <v>8.9020771513353119E-3</v>
      </c>
      <c r="AP15" s="48">
        <v>3</v>
      </c>
      <c r="AQ15" s="49">
        <f>(AP15/AP12)</f>
        <v>8.9552238805970154E-3</v>
      </c>
      <c r="AS15" s="48">
        <v>5</v>
      </c>
      <c r="AT15" s="49">
        <f>(AS15/AS12)</f>
        <v>1.3812154696132596E-2</v>
      </c>
      <c r="AV15" s="48">
        <v>8</v>
      </c>
      <c r="AW15" s="49">
        <f>(AV15/AV12)</f>
        <v>2.2160664819944598E-2</v>
      </c>
      <c r="AY15" s="48">
        <v>9</v>
      </c>
      <c r="AZ15" s="49">
        <f>(AY15/AY12)</f>
        <v>2.5000000000000001E-2</v>
      </c>
      <c r="BB15" s="48">
        <v>9</v>
      </c>
      <c r="BC15" s="49">
        <f>(BB15/BB12)</f>
        <v>2.7439024390243903E-2</v>
      </c>
      <c r="BE15" s="48">
        <v>5</v>
      </c>
      <c r="BF15" s="49">
        <f>(BE15/BE12)</f>
        <v>1.6233766233766232E-2</v>
      </c>
      <c r="BH15" s="48">
        <v>8</v>
      </c>
      <c r="BI15" s="49">
        <f>(BH15/BH12)</f>
        <v>2.4464831804281346E-2</v>
      </c>
      <c r="BK15" s="48">
        <v>8</v>
      </c>
      <c r="BL15" s="49">
        <f>(BK15/BK12)</f>
        <v>2.4390243902439025E-2</v>
      </c>
      <c r="BN15" s="48">
        <v>8</v>
      </c>
      <c r="BO15" s="49">
        <f>(BN15/BN12)</f>
        <v>2.6666666666666668E-2</v>
      </c>
      <c r="BQ15" s="48">
        <v>8</v>
      </c>
      <c r="BR15" s="49">
        <f>(BQ15/BQ12)</f>
        <v>2.7972027972027972E-2</v>
      </c>
      <c r="BT15" s="48">
        <v>8</v>
      </c>
      <c r="BU15" s="49">
        <f>(BT15/BT12)</f>
        <v>2.6402640264026403E-2</v>
      </c>
      <c r="BW15" s="48">
        <v>11</v>
      </c>
      <c r="BX15" s="49">
        <f>(BW15/BW12)</f>
        <v>3.7542662116040959E-2</v>
      </c>
      <c r="BZ15" s="48">
        <v>10</v>
      </c>
      <c r="CA15" s="49">
        <f>(BZ15/BZ12)</f>
        <v>3.1746031746031744E-2</v>
      </c>
      <c r="CC15" s="48">
        <v>2</v>
      </c>
      <c r="CD15" s="49">
        <f>(CC15/CC12)</f>
        <v>5.4200542005420054E-3</v>
      </c>
      <c r="CF15" s="48">
        <v>2</v>
      </c>
      <c r="CG15" s="49">
        <f>(CF15/CF12)</f>
        <v>5.3191489361702126E-3</v>
      </c>
      <c r="CI15" s="48">
        <v>0</v>
      </c>
      <c r="CJ15" s="49">
        <f>(CI15/CI12)</f>
        <v>0</v>
      </c>
      <c r="CL15" s="48">
        <v>0</v>
      </c>
      <c r="CM15" s="49">
        <f>CL15/CL12</f>
        <v>0</v>
      </c>
      <c r="CO15" s="48">
        <v>0</v>
      </c>
      <c r="CP15" s="49">
        <f>CO15/CO12</f>
        <v>0</v>
      </c>
      <c r="CR15" s="48">
        <v>0</v>
      </c>
      <c r="CS15" s="49">
        <f>CR15/CR12</f>
        <v>0</v>
      </c>
      <c r="CU15" s="48">
        <v>0</v>
      </c>
      <c r="CV15" s="49">
        <f>CU15/CU12</f>
        <v>0</v>
      </c>
      <c r="CX15" s="48">
        <v>0</v>
      </c>
      <c r="CY15" s="49">
        <f>CX15/CX12</f>
        <v>0</v>
      </c>
      <c r="CZ15" s="49"/>
      <c r="DA15" s="48">
        <v>0</v>
      </c>
      <c r="DB15" s="49">
        <f>DA15/DA12</f>
        <v>0</v>
      </c>
      <c r="DC15" s="49"/>
      <c r="DD15" s="48">
        <v>0</v>
      </c>
      <c r="DE15" s="49">
        <f>DD15/DD12</f>
        <v>0</v>
      </c>
    </row>
    <row r="16" spans="1:109" s="47" customFormat="1" ht="14.1" customHeight="1">
      <c r="B16" s="47" t="s">
        <v>20</v>
      </c>
      <c r="F16" s="48">
        <v>0</v>
      </c>
      <c r="G16" s="49">
        <f>(F16/F12)</f>
        <v>0</v>
      </c>
      <c r="H16" s="48"/>
      <c r="I16" s="48">
        <v>0</v>
      </c>
      <c r="J16" s="49">
        <f>(I16/I12)</f>
        <v>0</v>
      </c>
      <c r="K16" s="50"/>
      <c r="L16" s="48">
        <v>0</v>
      </c>
      <c r="M16" s="49">
        <f>(L16/L12)</f>
        <v>0</v>
      </c>
      <c r="N16" s="51"/>
      <c r="O16" s="48">
        <v>2</v>
      </c>
      <c r="P16" s="49">
        <f>(O16/O12)</f>
        <v>7.5187969924812026E-3</v>
      </c>
      <c r="Q16" s="51"/>
      <c r="R16" s="48">
        <v>2</v>
      </c>
      <c r="S16" s="49">
        <f>(R16/R12)</f>
        <v>7.7821011673151752E-3</v>
      </c>
      <c r="T16" s="51"/>
      <c r="U16" s="48">
        <v>1</v>
      </c>
      <c r="V16" s="49">
        <f>(U16/U12)</f>
        <v>4.0816326530612249E-3</v>
      </c>
      <c r="W16" s="51"/>
      <c r="X16" s="48">
        <v>1</v>
      </c>
      <c r="Y16" s="49">
        <f>(X16/X12)</f>
        <v>3.8910505836575876E-3</v>
      </c>
      <c r="Z16" s="51"/>
      <c r="AA16" s="48">
        <v>0</v>
      </c>
      <c r="AB16" s="49">
        <f>(AA16/AA12)</f>
        <v>0</v>
      </c>
      <c r="AC16" s="51"/>
      <c r="AD16" s="48">
        <v>0</v>
      </c>
      <c r="AE16" s="49">
        <f>(AD16/AD12)</f>
        <v>0</v>
      </c>
      <c r="AF16" s="51"/>
      <c r="AG16" s="48">
        <v>0</v>
      </c>
      <c r="AH16" s="49">
        <f>(AG16/AG12)</f>
        <v>0</v>
      </c>
      <c r="AI16" s="51"/>
      <c r="AJ16" s="48">
        <v>1</v>
      </c>
      <c r="AK16" s="49">
        <f>(AJ16/AJ12)</f>
        <v>2.8735632183908046E-3</v>
      </c>
      <c r="AL16" s="51"/>
      <c r="AM16" s="48">
        <v>1</v>
      </c>
      <c r="AN16" s="49">
        <f>(AM16/AM12)</f>
        <v>2.967359050445104E-3</v>
      </c>
      <c r="AP16" s="48">
        <v>0</v>
      </c>
      <c r="AQ16" s="49">
        <f>(AP16/AP12)</f>
        <v>0</v>
      </c>
      <c r="AS16" s="48">
        <v>1</v>
      </c>
      <c r="AT16" s="49">
        <f>(AS16/AS13)</f>
        <v>3.1948881789137379E-3</v>
      </c>
      <c r="AV16" s="48">
        <v>1</v>
      </c>
      <c r="AW16" s="49">
        <f>(AV16/AV13)</f>
        <v>3.2154340836012861E-3</v>
      </c>
      <c r="AY16" s="48">
        <v>1</v>
      </c>
      <c r="AZ16" s="49">
        <f>(AY16/AY13)</f>
        <v>3.2573289902280132E-3</v>
      </c>
      <c r="BB16" s="48">
        <v>0</v>
      </c>
      <c r="BC16" s="49">
        <f>(BB16/BB13)</f>
        <v>0</v>
      </c>
      <c r="BE16" s="48">
        <v>1</v>
      </c>
      <c r="BF16" s="49">
        <f>(BE16/BE13)</f>
        <v>3.5971223021582736E-3</v>
      </c>
      <c r="BH16" s="48">
        <v>0</v>
      </c>
      <c r="BI16" s="49">
        <f>(BH16/BH13)</f>
        <v>0</v>
      </c>
      <c r="BK16" s="48">
        <v>0</v>
      </c>
      <c r="BL16" s="49">
        <f>(BK16/BK13)</f>
        <v>0</v>
      </c>
      <c r="BN16" s="48">
        <v>0</v>
      </c>
      <c r="BO16" s="49">
        <f>(BN16/BN13)</f>
        <v>0</v>
      </c>
      <c r="BQ16" s="48">
        <v>0</v>
      </c>
      <c r="BR16" s="49">
        <f>(BQ16/BQ13)</f>
        <v>0</v>
      </c>
      <c r="BT16" s="48">
        <v>0</v>
      </c>
      <c r="BU16" s="49">
        <f>(BT16/BT13)</f>
        <v>0</v>
      </c>
      <c r="BW16" s="48">
        <v>0</v>
      </c>
      <c r="BX16" s="49">
        <f>(BW16/BW13)</f>
        <v>0</v>
      </c>
      <c r="BZ16" s="48">
        <v>2</v>
      </c>
      <c r="CA16" s="49">
        <f>(BZ16/BZ13)</f>
        <v>7.2727272727272727E-3</v>
      </c>
      <c r="CC16" s="48">
        <v>0</v>
      </c>
      <c r="CD16" s="49">
        <f>(CC16/CC13)</f>
        <v>0</v>
      </c>
      <c r="CF16" s="48">
        <v>0</v>
      </c>
      <c r="CG16" s="49">
        <f>(CF16/CF13)</f>
        <v>0</v>
      </c>
      <c r="CI16" s="48">
        <v>0</v>
      </c>
      <c r="CJ16" s="49">
        <f>(CI16/CI13)</f>
        <v>0</v>
      </c>
      <c r="CL16" s="48">
        <v>1</v>
      </c>
      <c r="CM16" s="49">
        <f>CL16/CL12</f>
        <v>2.7100271002710027E-3</v>
      </c>
      <c r="CO16" s="48">
        <v>0</v>
      </c>
      <c r="CP16" s="49">
        <f>CO16/CO12</f>
        <v>0</v>
      </c>
      <c r="CR16" s="48">
        <v>0</v>
      </c>
      <c r="CS16" s="49">
        <f>CR16/CR12</f>
        <v>0</v>
      </c>
      <c r="CU16" s="48">
        <v>0</v>
      </c>
      <c r="CV16" s="49">
        <f>CU16/CU12</f>
        <v>0</v>
      </c>
      <c r="CX16" s="48">
        <v>0</v>
      </c>
      <c r="CY16" s="49">
        <f>CX16/CX12</f>
        <v>0</v>
      </c>
      <c r="CZ16" s="49"/>
      <c r="DA16" s="48">
        <v>0</v>
      </c>
      <c r="DB16" s="49">
        <f>DA16/DA12</f>
        <v>0</v>
      </c>
      <c r="DC16" s="49"/>
      <c r="DD16" s="48">
        <v>0</v>
      </c>
      <c r="DE16" s="49">
        <f>DD16/DD12</f>
        <v>0</v>
      </c>
    </row>
    <row r="17" spans="1:109" s="47" customFormat="1" ht="14.1" customHeight="1">
      <c r="B17" s="47" t="s">
        <v>17</v>
      </c>
      <c r="F17" s="48">
        <v>2</v>
      </c>
      <c r="G17" s="49">
        <f>(F17/F12)</f>
        <v>7.2992700729927005E-3</v>
      </c>
      <c r="H17" s="48"/>
      <c r="I17" s="48">
        <v>0</v>
      </c>
      <c r="J17" s="49">
        <f>(I17/I12)</f>
        <v>0</v>
      </c>
      <c r="K17" s="50"/>
      <c r="L17" s="48">
        <v>1</v>
      </c>
      <c r="M17" s="49">
        <f>(L17/L12)</f>
        <v>3.6900369003690036E-3</v>
      </c>
      <c r="N17" s="51"/>
      <c r="O17" s="48">
        <v>0</v>
      </c>
      <c r="P17" s="49">
        <f>(O17/O12)</f>
        <v>0</v>
      </c>
      <c r="Q17" s="51"/>
      <c r="R17" s="48">
        <v>0</v>
      </c>
      <c r="S17" s="49">
        <f>(R17/R12)</f>
        <v>0</v>
      </c>
      <c r="T17" s="51"/>
      <c r="U17" s="48">
        <v>0</v>
      </c>
      <c r="V17" s="49">
        <f>(U17/U12)</f>
        <v>0</v>
      </c>
      <c r="W17" s="51"/>
      <c r="X17" s="48">
        <v>0</v>
      </c>
      <c r="Y17" s="49">
        <f>(X17/X12)</f>
        <v>0</v>
      </c>
      <c r="Z17" s="51"/>
      <c r="AA17" s="48">
        <v>0</v>
      </c>
      <c r="AB17" s="49">
        <f>(AA17/AA12)</f>
        <v>0</v>
      </c>
      <c r="AC17" s="51"/>
      <c r="AD17" s="48">
        <v>0</v>
      </c>
      <c r="AE17" s="49">
        <f>(AD17/AD12)</f>
        <v>0</v>
      </c>
      <c r="AF17" s="51"/>
      <c r="AG17" s="48">
        <v>1</v>
      </c>
      <c r="AH17" s="49">
        <f>(AG17/AG12)</f>
        <v>3.2362459546925568E-3</v>
      </c>
      <c r="AI17" s="51"/>
      <c r="AJ17" s="48">
        <v>0</v>
      </c>
      <c r="AK17" s="49">
        <f>(AJ17/AJ12)</f>
        <v>0</v>
      </c>
      <c r="AL17" s="51"/>
      <c r="AM17" s="48">
        <v>0</v>
      </c>
      <c r="AN17" s="49">
        <f>(AM17/AM12)</f>
        <v>0</v>
      </c>
      <c r="AP17" s="48">
        <v>0</v>
      </c>
      <c r="AQ17" s="49">
        <f>(AP17/AP12)</f>
        <v>0</v>
      </c>
      <c r="AS17" s="48">
        <v>0</v>
      </c>
      <c r="AT17" s="49">
        <f>(AS17/AS12)</f>
        <v>0</v>
      </c>
      <c r="AV17" s="48">
        <v>0</v>
      </c>
      <c r="AW17" s="49">
        <f>(AV17/AV12)</f>
        <v>0</v>
      </c>
      <c r="AY17" s="48">
        <v>0</v>
      </c>
      <c r="AZ17" s="49">
        <f>(AY17/AY12)</f>
        <v>0</v>
      </c>
      <c r="BB17" s="48">
        <v>0</v>
      </c>
      <c r="BC17" s="49">
        <f>(BB17/BB12)</f>
        <v>0</v>
      </c>
      <c r="BE17" s="48">
        <v>0</v>
      </c>
      <c r="BF17" s="49">
        <f>(BE17/BE12)</f>
        <v>0</v>
      </c>
      <c r="BH17" s="48">
        <v>0</v>
      </c>
      <c r="BI17" s="49">
        <f>(BH17/BH12)</f>
        <v>0</v>
      </c>
      <c r="BK17" s="48">
        <v>0</v>
      </c>
      <c r="BL17" s="49">
        <f>(BK17/BK12)</f>
        <v>0</v>
      </c>
      <c r="BN17" s="48">
        <v>0</v>
      </c>
      <c r="BO17" s="49">
        <f>(BN17/BN12)</f>
        <v>0</v>
      </c>
      <c r="BQ17" s="48">
        <v>0</v>
      </c>
      <c r="BR17" s="49">
        <f>(BQ17/BQ12)</f>
        <v>0</v>
      </c>
      <c r="BT17" s="48">
        <v>0</v>
      </c>
      <c r="BU17" s="49">
        <f>(BT17/BT12)</f>
        <v>0</v>
      </c>
      <c r="BW17" s="48">
        <v>0</v>
      </c>
      <c r="BX17" s="49">
        <f>(BW17/BW12)</f>
        <v>0</v>
      </c>
      <c r="BZ17" s="48">
        <v>0</v>
      </c>
      <c r="CA17" s="49">
        <f>(BZ17/BZ12)</f>
        <v>0</v>
      </c>
      <c r="CC17" s="48">
        <v>0</v>
      </c>
      <c r="CD17" s="49">
        <f>(CC17/CC12)</f>
        <v>0</v>
      </c>
      <c r="CF17" s="48">
        <v>0</v>
      </c>
      <c r="CG17" s="49">
        <f>(CF17/CF12)</f>
        <v>0</v>
      </c>
      <c r="CI17" s="48">
        <v>0</v>
      </c>
      <c r="CJ17" s="49">
        <f>(CI17/CI12)</f>
        <v>0</v>
      </c>
      <c r="CL17" s="48">
        <v>0</v>
      </c>
      <c r="CM17" s="49">
        <f>CL17/CL12</f>
        <v>0</v>
      </c>
      <c r="CO17" s="48">
        <v>2</v>
      </c>
      <c r="CP17" s="49">
        <f>CO17/CO12</f>
        <v>5.8309037900874635E-3</v>
      </c>
      <c r="CR17" s="48">
        <v>0</v>
      </c>
      <c r="CS17" s="49">
        <f>CR17/CR12</f>
        <v>0</v>
      </c>
      <c r="CU17" s="48">
        <v>0</v>
      </c>
      <c r="CV17" s="49">
        <f>CU17/CU12</f>
        <v>0</v>
      </c>
      <c r="CX17" s="48">
        <v>0</v>
      </c>
      <c r="CY17" s="49">
        <f>CX17/CX12</f>
        <v>0</v>
      </c>
      <c r="CZ17" s="49"/>
      <c r="DA17" s="48">
        <v>1</v>
      </c>
      <c r="DB17" s="49">
        <f>DA17/DA12</f>
        <v>4.830917874396135E-3</v>
      </c>
      <c r="DC17" s="49"/>
      <c r="DD17" s="48">
        <v>0</v>
      </c>
      <c r="DE17" s="49">
        <f>DD17/DD12</f>
        <v>0</v>
      </c>
    </row>
    <row r="18" spans="1:109" s="40" customFormat="1" ht="14.1" customHeight="1">
      <c r="C18" s="41" t="s">
        <v>5</v>
      </c>
      <c r="D18" s="41"/>
      <c r="E18" s="41"/>
      <c r="F18" s="42">
        <f>SUM(F19:F23)</f>
        <v>1469</v>
      </c>
      <c r="G18" s="43"/>
      <c r="H18" s="42"/>
      <c r="I18" s="42">
        <f>SUM(I19:I23)</f>
        <v>1448</v>
      </c>
      <c r="J18" s="43"/>
      <c r="K18" s="44"/>
      <c r="L18" s="42">
        <f>SUM(L19:L23)</f>
        <v>1448</v>
      </c>
      <c r="M18" s="43"/>
      <c r="N18" s="45"/>
      <c r="O18" s="42">
        <f>SUM(O19:O23)</f>
        <v>1457</v>
      </c>
      <c r="P18" s="43"/>
      <c r="Q18" s="45"/>
      <c r="R18" s="42">
        <f>SUM(R19:R23)</f>
        <v>1455</v>
      </c>
      <c r="S18" s="43"/>
      <c r="T18" s="45"/>
      <c r="U18" s="42">
        <f>SUM(U19:U23)</f>
        <v>1455</v>
      </c>
      <c r="V18" s="43"/>
      <c r="W18" s="45"/>
      <c r="X18" s="42">
        <f>SUM(X19:X23)</f>
        <v>1453</v>
      </c>
      <c r="Y18" s="43"/>
      <c r="Z18" s="45"/>
      <c r="AA18" s="42">
        <f>SUM(AA19:AA23)</f>
        <v>1427</v>
      </c>
      <c r="AB18" s="43"/>
      <c r="AC18" s="45"/>
      <c r="AD18" s="42">
        <f>SUM(AD19:AD23)</f>
        <v>1439</v>
      </c>
      <c r="AE18" s="43"/>
      <c r="AF18" s="45"/>
      <c r="AG18" s="42">
        <f>SUM(AG19:AG23)</f>
        <v>1423</v>
      </c>
      <c r="AH18" s="43"/>
      <c r="AI18" s="45"/>
      <c r="AJ18" s="42">
        <f>SUM(AJ19:AJ23)</f>
        <v>1425</v>
      </c>
      <c r="AK18" s="43"/>
      <c r="AL18" s="45"/>
      <c r="AM18" s="42">
        <f>SUM(AM19:AM23)</f>
        <v>1396</v>
      </c>
      <c r="AN18" s="43"/>
      <c r="AO18" s="41"/>
      <c r="AP18" s="42">
        <f>SUM(AP19:AP23)</f>
        <v>1355</v>
      </c>
      <c r="AQ18" s="43"/>
      <c r="AR18" s="41"/>
      <c r="AS18" s="42">
        <f>SUM(AS19:AS23)</f>
        <v>1369</v>
      </c>
      <c r="AT18" s="43"/>
      <c r="AU18" s="41"/>
      <c r="AV18" s="42">
        <f>SUM(AV19:AV23)</f>
        <v>1339</v>
      </c>
      <c r="AW18" s="43"/>
      <c r="AX18" s="41"/>
      <c r="AY18" s="42">
        <f>SUM(AY19:AY23)</f>
        <v>1358</v>
      </c>
      <c r="AZ18" s="43"/>
      <c r="BA18" s="41"/>
      <c r="BB18" s="42">
        <f>SUM(BB19:BB23)</f>
        <v>1313</v>
      </c>
      <c r="BC18" s="43"/>
      <c r="BD18" s="41"/>
      <c r="BE18" s="42">
        <f>SUM(BE19:BE23)</f>
        <v>1292</v>
      </c>
      <c r="BF18" s="43"/>
      <c r="BG18" s="41"/>
      <c r="BH18" s="42">
        <f>SUM(BH19:BH23)</f>
        <v>1314</v>
      </c>
      <c r="BI18" s="43"/>
      <c r="BJ18" s="41"/>
      <c r="BK18" s="42">
        <f>SUM(BK19:BK23)</f>
        <v>1346</v>
      </c>
      <c r="BL18" s="43"/>
      <c r="BM18" s="41"/>
      <c r="BN18" s="42">
        <f>SUM(BN19:BN23)</f>
        <v>1308</v>
      </c>
      <c r="BO18" s="43"/>
      <c r="BP18" s="41"/>
      <c r="BQ18" s="42">
        <f>SUM(BQ19:BQ23)</f>
        <v>1293</v>
      </c>
      <c r="BR18" s="43"/>
      <c r="BS18" s="41"/>
      <c r="BT18" s="42">
        <f>SUM(BT19:BT23)</f>
        <v>1331</v>
      </c>
      <c r="BU18" s="43"/>
      <c r="BV18" s="41"/>
      <c r="BW18" s="42">
        <f>SUM(BW19:BW23)</f>
        <v>1306</v>
      </c>
      <c r="BX18" s="43"/>
      <c r="BY18" s="41"/>
      <c r="BZ18" s="42">
        <f>SUM(BZ19:BZ23)</f>
        <v>1318</v>
      </c>
      <c r="CA18" s="43"/>
      <c r="CB18" s="41"/>
      <c r="CC18" s="42">
        <f>SUM(CC19:CC23)</f>
        <v>1389</v>
      </c>
      <c r="CD18" s="43"/>
      <c r="CE18" s="41"/>
      <c r="CF18" s="42">
        <f>SUM(CF19:CF23)</f>
        <v>1373</v>
      </c>
      <c r="CG18" s="43"/>
      <c r="CH18" s="41"/>
      <c r="CI18" s="42">
        <f>SUM(CI19:CI23)</f>
        <v>1362</v>
      </c>
      <c r="CJ18" s="43"/>
      <c r="CK18" s="41"/>
      <c r="CL18" s="42">
        <f>CL12+CL6</f>
        <v>1355</v>
      </c>
      <c r="CM18" s="43"/>
      <c r="CN18" s="41"/>
      <c r="CO18" s="42">
        <f>CO12+CO6</f>
        <v>1309</v>
      </c>
      <c r="CP18" s="43"/>
      <c r="CQ18" s="41"/>
      <c r="CR18" s="42">
        <f>CR12+CR6</f>
        <v>1279</v>
      </c>
      <c r="CS18" s="43"/>
      <c r="CT18" s="41"/>
      <c r="CU18" s="42">
        <f>CU12+CU6</f>
        <v>1219</v>
      </c>
      <c r="CV18" s="43"/>
      <c r="CW18" s="41"/>
      <c r="CX18" s="42">
        <f>CX12+CX6</f>
        <v>1176</v>
      </c>
      <c r="CY18" s="43"/>
      <c r="CZ18" s="43"/>
      <c r="DA18" s="42">
        <f>DA12+DA6</f>
        <v>1140</v>
      </c>
      <c r="DB18" s="43"/>
      <c r="DC18" s="43"/>
      <c r="DD18" s="42">
        <f>DD12+DD6</f>
        <v>1119</v>
      </c>
      <c r="DE18" s="43"/>
    </row>
    <row r="19" spans="1:109" s="47" customFormat="1" ht="14.1" customHeight="1">
      <c r="D19" s="47" t="s">
        <v>44</v>
      </c>
      <c r="F19" s="48">
        <f>F7+F13</f>
        <v>1223</v>
      </c>
      <c r="G19" s="49">
        <f>(F19/F18)</f>
        <v>0.83253914227365555</v>
      </c>
      <c r="H19" s="48"/>
      <c r="I19" s="48">
        <f>I7+I13</f>
        <v>1216</v>
      </c>
      <c r="J19" s="49">
        <f>(I19/I18)</f>
        <v>0.83977900552486184</v>
      </c>
      <c r="K19" s="50"/>
      <c r="L19" s="48">
        <f>L7+L13</f>
        <v>1229</v>
      </c>
      <c r="M19" s="49">
        <f>(L19/L18)</f>
        <v>0.84875690607734811</v>
      </c>
      <c r="N19" s="51"/>
      <c r="O19" s="48">
        <f>O7+O13</f>
        <v>1245</v>
      </c>
      <c r="P19" s="49">
        <f>(O19/O18)</f>
        <v>0.85449553877831164</v>
      </c>
      <c r="Q19" s="51"/>
      <c r="R19" s="48">
        <f>R7+R13</f>
        <v>1244</v>
      </c>
      <c r="S19" s="49">
        <f>(R19/R18)</f>
        <v>0.85498281786941577</v>
      </c>
      <c r="T19" s="51"/>
      <c r="U19" s="48">
        <f>U7+U13</f>
        <v>1247</v>
      </c>
      <c r="V19" s="49">
        <f>(U19/U18)</f>
        <v>0.85704467353951885</v>
      </c>
      <c r="W19" s="51"/>
      <c r="X19" s="48">
        <f>X7+X13</f>
        <v>1253</v>
      </c>
      <c r="Y19" s="49">
        <f>(X19/X18)</f>
        <v>0.86235375086028909</v>
      </c>
      <c r="Z19" s="51"/>
      <c r="AA19" s="48">
        <f>AA7+AA13</f>
        <v>1237</v>
      </c>
      <c r="AB19" s="49">
        <f>(AA19/AA18)</f>
        <v>0.86685353889278205</v>
      </c>
      <c r="AC19" s="51"/>
      <c r="AD19" s="48">
        <f>AD7+AD13</f>
        <v>1259</v>
      </c>
      <c r="AE19" s="49">
        <f>(AD19/AD18)</f>
        <v>0.87491313412091731</v>
      </c>
      <c r="AF19" s="51"/>
      <c r="AG19" s="48">
        <f>AG7+AG13</f>
        <v>1253</v>
      </c>
      <c r="AH19" s="49">
        <f>(AG19/AG18)</f>
        <v>0.8805340829234013</v>
      </c>
      <c r="AI19" s="51"/>
      <c r="AJ19" s="48">
        <f>AJ7+AJ13</f>
        <v>1260</v>
      </c>
      <c r="AK19" s="49">
        <f>(AJ19/AJ18)</f>
        <v>0.88421052631578945</v>
      </c>
      <c r="AL19" s="51"/>
      <c r="AM19" s="48">
        <f>AM7+AM13</f>
        <v>1233</v>
      </c>
      <c r="AN19" s="49">
        <f>(AM19/AM18)</f>
        <v>0.88323782234957016</v>
      </c>
      <c r="AP19" s="48">
        <f>AP7+AP13</f>
        <v>1205</v>
      </c>
      <c r="AQ19" s="49">
        <f>(AP19/AP18)</f>
        <v>0.88929889298892983</v>
      </c>
      <c r="AS19" s="48">
        <f>AS7+AS13</f>
        <v>1213</v>
      </c>
      <c r="AT19" s="49">
        <f>(AS19/AS18)</f>
        <v>0.88604821037253467</v>
      </c>
      <c r="AV19" s="48">
        <f>AV7+AV13</f>
        <v>1183</v>
      </c>
      <c r="AW19" s="49">
        <f>(AV19/AV18)</f>
        <v>0.88349514563106801</v>
      </c>
      <c r="AY19" s="48">
        <f>AY7+AY13</f>
        <v>1200</v>
      </c>
      <c r="AZ19" s="49">
        <f>(AY19/AY18)</f>
        <v>0.88365243004418259</v>
      </c>
      <c r="BB19" s="48">
        <f>BB7+BB13</f>
        <v>1162</v>
      </c>
      <c r="BC19" s="49">
        <f>(BB19/BB18)</f>
        <v>0.88499619192688495</v>
      </c>
      <c r="BE19" s="48">
        <f>BE7+BE13</f>
        <v>1148</v>
      </c>
      <c r="BF19" s="49">
        <f>(BE19/BE18)</f>
        <v>0.88854489164086692</v>
      </c>
      <c r="BH19" s="48">
        <f>BH7+BH13</f>
        <v>1176</v>
      </c>
      <c r="BI19" s="49">
        <f>(BH19/BH18)</f>
        <v>0.89497716894977164</v>
      </c>
      <c r="BK19" s="48">
        <f>BK7+BK13</f>
        <v>1204</v>
      </c>
      <c r="BL19" s="49">
        <f>(BK19/BK18)</f>
        <v>0.8945022288261516</v>
      </c>
      <c r="BN19" s="48">
        <f>BN7+BN13</f>
        <v>1166</v>
      </c>
      <c r="BO19" s="49">
        <f>(BN19/BN18)</f>
        <v>0.89143730886850148</v>
      </c>
      <c r="BQ19" s="48">
        <f>BQ7+BQ13</f>
        <v>1155</v>
      </c>
      <c r="BR19" s="49">
        <f>(BQ19/BQ18)</f>
        <v>0.89327146171693739</v>
      </c>
      <c r="BT19" s="48">
        <f>BT7+BT13</f>
        <v>1192</v>
      </c>
      <c r="BU19" s="49">
        <f>(BT19/BT18)</f>
        <v>0.89556724267468069</v>
      </c>
      <c r="BW19" s="48">
        <f>BW7+BW13</f>
        <v>1172</v>
      </c>
      <c r="BX19" s="49">
        <f>(BW19/BW18)</f>
        <v>0.89739663093415012</v>
      </c>
      <c r="BZ19" s="48">
        <f>BZ7+BZ13</f>
        <v>1182</v>
      </c>
      <c r="CA19" s="49">
        <f>(BZ19/BZ18)</f>
        <v>0.89681335356600911</v>
      </c>
      <c r="CC19" s="48">
        <f>CC7+CC13</f>
        <v>1286</v>
      </c>
      <c r="CD19" s="49">
        <f>(CC19/CC18)</f>
        <v>0.92584593232541401</v>
      </c>
      <c r="CF19" s="48">
        <f>CF7+CF13</f>
        <v>1278</v>
      </c>
      <c r="CG19" s="49">
        <f>(CF19/CF18)</f>
        <v>0.93080844865258561</v>
      </c>
      <c r="CI19" s="48">
        <f>CI7+CI13</f>
        <v>1273</v>
      </c>
      <c r="CJ19" s="49">
        <f>(CI19/CI18)</f>
        <v>0.93465491923641708</v>
      </c>
      <c r="CL19" s="48">
        <f t="shared" ref="CL19:CL23" si="0">CL13+CL7</f>
        <v>1264</v>
      </c>
      <c r="CM19" s="49">
        <f>CL19/CL18</f>
        <v>0.93284132841328415</v>
      </c>
      <c r="CO19" s="48">
        <f t="shared" ref="CO19:CO23" si="1">CO13+CO7</f>
        <v>1230</v>
      </c>
      <c r="CP19" s="49">
        <f>CO19/CO18</f>
        <v>0.93964858670741025</v>
      </c>
      <c r="CR19" s="48">
        <f t="shared" ref="CR19:CR23" si="2">CR13+CR7</f>
        <v>1206</v>
      </c>
      <c r="CS19" s="49">
        <f>CR19/CR18</f>
        <v>0.94292415949960906</v>
      </c>
      <c r="CU19" s="48">
        <f t="shared" ref="CU19:CU23" si="3">CU13+CU7</f>
        <v>1145</v>
      </c>
      <c r="CV19" s="49">
        <f>CU19/CU18</f>
        <v>0.93929450369155043</v>
      </c>
      <c r="CX19" s="48">
        <f t="shared" ref="CX19:CX23" si="4">CX13+CX7</f>
        <v>1111</v>
      </c>
      <c r="CY19" s="49">
        <f>CX19/CX18</f>
        <v>0.94472789115646261</v>
      </c>
      <c r="CZ19" s="49"/>
      <c r="DA19" s="48">
        <f t="shared" ref="DA19:DA23" si="5">DA13+DA7</f>
        <v>1070</v>
      </c>
      <c r="DB19" s="49">
        <f>DA19/DA18</f>
        <v>0.93859649122807021</v>
      </c>
      <c r="DC19" s="49"/>
      <c r="DD19" s="48">
        <f t="shared" ref="DD19:DD23" si="6">DD13+DD7</f>
        <v>1054</v>
      </c>
      <c r="DE19" s="49">
        <f>DD19/DD18</f>
        <v>0.9419124218051832</v>
      </c>
    </row>
    <row r="20" spans="1:109" s="47" customFormat="1" ht="14.1" customHeight="1">
      <c r="D20" s="47" t="s">
        <v>47</v>
      </c>
      <c r="F20" s="48">
        <f>F8+F14</f>
        <v>199</v>
      </c>
      <c r="G20" s="49">
        <f>(F20/F18)</f>
        <v>0.13546630360789652</v>
      </c>
      <c r="H20" s="48"/>
      <c r="I20" s="48">
        <f>I8+I14</f>
        <v>191</v>
      </c>
      <c r="J20" s="49">
        <f>(I20/I18)</f>
        <v>0.13190607734806631</v>
      </c>
      <c r="K20" s="50"/>
      <c r="L20" s="48">
        <f>L8+L14</f>
        <v>179</v>
      </c>
      <c r="M20" s="49">
        <f>(L20/L18)</f>
        <v>0.12361878453038674</v>
      </c>
      <c r="N20" s="51"/>
      <c r="O20" s="48">
        <f>O8+O14</f>
        <v>174</v>
      </c>
      <c r="P20" s="49">
        <f>(O20/O18)</f>
        <v>0.11942347288949898</v>
      </c>
      <c r="Q20" s="51"/>
      <c r="R20" s="48">
        <f>R8+R14</f>
        <v>172</v>
      </c>
      <c r="S20" s="49">
        <f>(R20/R18)</f>
        <v>0.11821305841924398</v>
      </c>
      <c r="T20" s="51"/>
      <c r="U20" s="48">
        <f>U8+U14</f>
        <v>171</v>
      </c>
      <c r="V20" s="49">
        <f>(U20/U18)</f>
        <v>0.11752577319587629</v>
      </c>
      <c r="W20" s="51"/>
      <c r="X20" s="48">
        <f>X8+X14</f>
        <v>163</v>
      </c>
      <c r="Y20" s="49">
        <f>(X20/X18)</f>
        <v>0.11218169304886441</v>
      </c>
      <c r="Z20" s="51"/>
      <c r="AA20" s="48">
        <f>AA8+AA14</f>
        <v>155</v>
      </c>
      <c r="AB20" s="49">
        <f>(AA20/AA18)</f>
        <v>0.10861948142957253</v>
      </c>
      <c r="AC20" s="51"/>
      <c r="AD20" s="48">
        <f>AD8+AD14</f>
        <v>146</v>
      </c>
      <c r="AE20" s="49">
        <f>(AD20/AD18)</f>
        <v>0.1014593467685893</v>
      </c>
      <c r="AF20" s="51"/>
      <c r="AG20" s="48">
        <f>AG8+AG14</f>
        <v>137</v>
      </c>
      <c r="AH20" s="49">
        <f>(AG20/AG18)</f>
        <v>9.6275474349964862E-2</v>
      </c>
      <c r="AI20" s="51"/>
      <c r="AJ20" s="48">
        <f>AJ8+AJ14</f>
        <v>132</v>
      </c>
      <c r="AK20" s="49">
        <f>(AJ20/AJ18)</f>
        <v>9.2631578947368426E-2</v>
      </c>
      <c r="AL20" s="51"/>
      <c r="AM20" s="48">
        <f>AM8+AM14</f>
        <v>130</v>
      </c>
      <c r="AN20" s="49">
        <f>(AM20/AM18)</f>
        <v>9.3123209169054436E-2</v>
      </c>
      <c r="AP20" s="48">
        <f>AP8+AP14</f>
        <v>117</v>
      </c>
      <c r="AQ20" s="49">
        <f>(AP20/AP18)</f>
        <v>8.6346863468634683E-2</v>
      </c>
      <c r="AS20" s="48">
        <f>AS8+AS14</f>
        <v>118</v>
      </c>
      <c r="AT20" s="49">
        <f>(AS20/AS18)</f>
        <v>8.6194302410518633E-2</v>
      </c>
      <c r="AV20" s="48">
        <f>AV8+AV14</f>
        <v>115</v>
      </c>
      <c r="AW20" s="49">
        <f>(AV20/AV18)</f>
        <v>8.5884988797610154E-2</v>
      </c>
      <c r="AY20" s="48">
        <f>AY8+AY14</f>
        <v>116</v>
      </c>
      <c r="AZ20" s="49">
        <f>(AY20/AY18)</f>
        <v>8.5419734904270989E-2</v>
      </c>
      <c r="BB20" s="48">
        <f>BB8+BB14</f>
        <v>111</v>
      </c>
      <c r="BC20" s="49">
        <f>(BB20/BB18)</f>
        <v>8.4539223153084542E-2</v>
      </c>
      <c r="BE20" s="48">
        <f>BE8+BE14</f>
        <v>105</v>
      </c>
      <c r="BF20" s="49">
        <f>(BE20/BE18)</f>
        <v>8.1269349845201233E-2</v>
      </c>
      <c r="BH20" s="48">
        <f>BH8+BH14</f>
        <v>101</v>
      </c>
      <c r="BI20" s="49">
        <f>(BH20/BH18)</f>
        <v>7.6864535768645353E-2</v>
      </c>
      <c r="BK20" s="48">
        <f>BK8+BK14</f>
        <v>103</v>
      </c>
      <c r="BL20" s="49">
        <f>(BK20/BK18)</f>
        <v>7.6523031203566128E-2</v>
      </c>
      <c r="BN20" s="48">
        <f>BN8+BN14</f>
        <v>101</v>
      </c>
      <c r="BO20" s="49">
        <f>(BN20/BN18)</f>
        <v>7.7217125382262997E-2</v>
      </c>
      <c r="BQ20" s="48">
        <f>BQ8+BQ14</f>
        <v>97</v>
      </c>
      <c r="BR20" s="49">
        <f>(BQ20/BQ18)</f>
        <v>7.5019334880123745E-2</v>
      </c>
      <c r="BT20" s="48">
        <f>BT8+BT14</f>
        <v>99</v>
      </c>
      <c r="BU20" s="49">
        <f>(BT20/BT18)</f>
        <v>7.43801652892562E-2</v>
      </c>
      <c r="BW20" s="48">
        <f>BW8+BW14</f>
        <v>94</v>
      </c>
      <c r="BX20" s="49">
        <f>(BW20/BW18)</f>
        <v>7.1975497702909647E-2</v>
      </c>
      <c r="BZ20" s="48">
        <f>BZ8+BZ14</f>
        <v>99</v>
      </c>
      <c r="CA20" s="49">
        <f>(BZ20/BZ18)</f>
        <v>7.511380880121396E-2</v>
      </c>
      <c r="CC20" s="48">
        <f>CC8+CC14</f>
        <v>96</v>
      </c>
      <c r="CD20" s="49">
        <f>(CC20/CC18)</f>
        <v>6.9114470842332618E-2</v>
      </c>
      <c r="CF20" s="48">
        <f>CF8+CF14</f>
        <v>89</v>
      </c>
      <c r="CG20" s="49">
        <f>(CF20/CF18)</f>
        <v>6.4821558630735618E-2</v>
      </c>
      <c r="CI20" s="48">
        <f>CI8+CI14</f>
        <v>87</v>
      </c>
      <c r="CJ20" s="49">
        <f>(CI20/CI18)</f>
        <v>6.3876651982378851E-2</v>
      </c>
      <c r="CL20" s="48">
        <f t="shared" si="0"/>
        <v>88</v>
      </c>
      <c r="CM20" s="49">
        <f>CL20/CL18</f>
        <v>6.494464944649446E-2</v>
      </c>
      <c r="CO20" s="48">
        <f t="shared" si="1"/>
        <v>75</v>
      </c>
      <c r="CP20" s="49">
        <f>CO20/CO18</f>
        <v>5.7295645530939646E-2</v>
      </c>
      <c r="CR20" s="48">
        <f t="shared" si="2"/>
        <v>72</v>
      </c>
      <c r="CS20" s="49">
        <f>CR20/CR18</f>
        <v>5.6293979671618449E-2</v>
      </c>
      <c r="CU20" s="48">
        <f t="shared" si="3"/>
        <v>73</v>
      </c>
      <c r="CV20" s="49">
        <f>CU20/CU18</f>
        <v>5.988515176374077E-2</v>
      </c>
      <c r="CX20" s="48">
        <f t="shared" si="4"/>
        <v>65</v>
      </c>
      <c r="CY20" s="49">
        <f>CX20/CX18</f>
        <v>5.5272108843537414E-2</v>
      </c>
      <c r="CZ20" s="49"/>
      <c r="DA20" s="48">
        <f t="shared" si="5"/>
        <v>69</v>
      </c>
      <c r="DB20" s="49">
        <f>DA20/DA18</f>
        <v>6.0526315789473685E-2</v>
      </c>
      <c r="DC20" s="49"/>
      <c r="DD20" s="48">
        <f t="shared" si="6"/>
        <v>65</v>
      </c>
      <c r="DE20" s="49">
        <f>DD20/DD18</f>
        <v>5.8087578194816802E-2</v>
      </c>
    </row>
    <row r="21" spans="1:109" s="47" customFormat="1" ht="14.1" hidden="1" customHeight="1">
      <c r="D21" s="47" t="s">
        <v>45</v>
      </c>
      <c r="F21" s="48">
        <f>F9+F15</f>
        <v>36</v>
      </c>
      <c r="G21" s="49">
        <f>(F21/F18)</f>
        <v>2.4506466984343091E-2</v>
      </c>
      <c r="H21" s="48"/>
      <c r="I21" s="48">
        <f>I9+I15</f>
        <v>34</v>
      </c>
      <c r="J21" s="49">
        <f>(I21/I18)</f>
        <v>2.3480662983425413E-2</v>
      </c>
      <c r="K21" s="50"/>
      <c r="L21" s="48">
        <f>L9+L15</f>
        <v>32</v>
      </c>
      <c r="M21" s="49">
        <f>(L21/L18)</f>
        <v>2.2099447513812154E-2</v>
      </c>
      <c r="N21" s="51"/>
      <c r="O21" s="48">
        <f>O9+O15</f>
        <v>31</v>
      </c>
      <c r="P21" s="49">
        <f>(O21/O18)</f>
        <v>2.1276595744680851E-2</v>
      </c>
      <c r="Q21" s="51"/>
      <c r="R21" s="48">
        <f>R9+R15</f>
        <v>32</v>
      </c>
      <c r="S21" s="49">
        <f>(R21/R18)</f>
        <v>2.1993127147766325E-2</v>
      </c>
      <c r="T21" s="51"/>
      <c r="U21" s="48">
        <f>U9+U15</f>
        <v>32</v>
      </c>
      <c r="V21" s="49">
        <f>(U21/U18)</f>
        <v>2.1993127147766325E-2</v>
      </c>
      <c r="W21" s="51"/>
      <c r="X21" s="48">
        <f>X9+X15</f>
        <v>32</v>
      </c>
      <c r="Y21" s="49">
        <f>(X21/X18)</f>
        <v>2.202339986235375E-2</v>
      </c>
      <c r="Z21" s="51"/>
      <c r="AA21" s="48">
        <f>AA9+AA15</f>
        <v>33</v>
      </c>
      <c r="AB21" s="49">
        <f>(AA21/AA18)</f>
        <v>2.3125437981779958E-2</v>
      </c>
      <c r="AC21" s="51"/>
      <c r="AD21" s="48">
        <f>AD9+AD15</f>
        <v>33</v>
      </c>
      <c r="AE21" s="49">
        <f>(AD21/AD18)</f>
        <v>2.2932592077831826E-2</v>
      </c>
      <c r="AF21" s="51"/>
      <c r="AG21" s="48">
        <f>AG9+AG15</f>
        <v>31</v>
      </c>
      <c r="AH21" s="49">
        <f>(AG21/AG18)</f>
        <v>2.1784961349262121E-2</v>
      </c>
      <c r="AI21" s="51"/>
      <c r="AJ21" s="48">
        <f>AJ9+AJ15</f>
        <v>31</v>
      </c>
      <c r="AK21" s="49">
        <f>(AJ21/AJ18)</f>
        <v>2.175438596491228E-2</v>
      </c>
      <c r="AL21" s="51"/>
      <c r="AM21" s="48">
        <f>AM9+AM15</f>
        <v>31</v>
      </c>
      <c r="AN21" s="49">
        <f>(AM21/AM18)</f>
        <v>2.2206303724928367E-2</v>
      </c>
      <c r="AP21" s="48">
        <f>AP9+AP15</f>
        <v>32</v>
      </c>
      <c r="AQ21" s="49">
        <f>(AP21/AP18)</f>
        <v>2.3616236162361623E-2</v>
      </c>
      <c r="AS21" s="48">
        <f>AS9+AS15</f>
        <v>35</v>
      </c>
      <c r="AT21" s="49">
        <f>(AS21/AS18)</f>
        <v>2.5566106647187729E-2</v>
      </c>
      <c r="AV21" s="48">
        <f>AV9+AV15</f>
        <v>39</v>
      </c>
      <c r="AW21" s="49">
        <f>(AV21/AV18)</f>
        <v>2.9126213592233011E-2</v>
      </c>
      <c r="AY21" s="48">
        <f>AY9+AY15</f>
        <v>39</v>
      </c>
      <c r="AZ21" s="49">
        <f>(AY21/AY18)</f>
        <v>2.8718703976435934E-2</v>
      </c>
      <c r="BB21" s="48">
        <f>BB9+BB15</f>
        <v>39</v>
      </c>
      <c r="BC21" s="49">
        <f>(BB21/BB18)</f>
        <v>2.9702970297029702E-2</v>
      </c>
      <c r="BE21" s="48">
        <f>BE9+BE15</f>
        <v>37</v>
      </c>
      <c r="BF21" s="49">
        <f>(BE21/BE18)</f>
        <v>2.8637770897832818E-2</v>
      </c>
      <c r="BH21" s="48">
        <f>BH9+BH15</f>
        <v>36</v>
      </c>
      <c r="BI21" s="49">
        <f>(BH21/BH18)</f>
        <v>2.7397260273972601E-2</v>
      </c>
      <c r="BK21" s="48">
        <f>BK9+BK15</f>
        <v>37</v>
      </c>
      <c r="BL21" s="49">
        <f>(BK21/BK18)</f>
        <v>2.7488855869242199E-2</v>
      </c>
      <c r="BN21" s="48">
        <f>BN9+BN15</f>
        <v>39</v>
      </c>
      <c r="BO21" s="49">
        <f>(BN21/BN18)</f>
        <v>2.9816513761467892E-2</v>
      </c>
      <c r="BQ21" s="48">
        <f>BQ9+BQ15</f>
        <v>39</v>
      </c>
      <c r="BR21" s="49">
        <f>(BQ21/BQ18)</f>
        <v>3.0162412993039442E-2</v>
      </c>
      <c r="BT21" s="48">
        <f>BT9+BT15</f>
        <v>38</v>
      </c>
      <c r="BU21" s="49">
        <f>(BT21/BT18)</f>
        <v>2.8549962434259956E-2</v>
      </c>
      <c r="BW21" s="48">
        <f>BW9+BW15</f>
        <v>38</v>
      </c>
      <c r="BX21" s="49">
        <f>(BW21/BW18)</f>
        <v>2.9096477794793262E-2</v>
      </c>
      <c r="BZ21" s="48">
        <f>BZ9+BZ15</f>
        <v>33</v>
      </c>
      <c r="CA21" s="49">
        <f>(BZ21/BZ18)</f>
        <v>2.503793626707132E-2</v>
      </c>
      <c r="CC21" s="48">
        <f>CC9+CC15</f>
        <v>5</v>
      </c>
      <c r="CD21" s="49">
        <f>(CC21/CC18)</f>
        <v>3.599712023038157E-3</v>
      </c>
      <c r="CF21" s="48">
        <f>CF9+CF15</f>
        <v>4</v>
      </c>
      <c r="CG21" s="49">
        <f>(CF21/CF18)</f>
        <v>2.9133284777858705E-3</v>
      </c>
      <c r="CI21" s="48">
        <f>CI9+CI15</f>
        <v>0</v>
      </c>
      <c r="CJ21" s="49">
        <f>(CI21/CI18)</f>
        <v>0</v>
      </c>
      <c r="CL21" s="48">
        <f t="shared" si="0"/>
        <v>0</v>
      </c>
      <c r="CM21" s="49">
        <f>CL21/CL18</f>
        <v>0</v>
      </c>
      <c r="CO21" s="48">
        <f t="shared" si="1"/>
        <v>0</v>
      </c>
      <c r="CP21" s="49">
        <f>CO21/CO18</f>
        <v>0</v>
      </c>
      <c r="CR21" s="48">
        <f t="shared" si="2"/>
        <v>0</v>
      </c>
      <c r="CS21" s="49">
        <f>CR21/CR18</f>
        <v>0</v>
      </c>
      <c r="CU21" s="48">
        <f t="shared" si="3"/>
        <v>0</v>
      </c>
      <c r="CV21" s="49">
        <f>CU21/CU18</f>
        <v>0</v>
      </c>
      <c r="CX21" s="48">
        <f t="shared" si="4"/>
        <v>0</v>
      </c>
      <c r="CY21" s="49">
        <f>CX21/CX18</f>
        <v>0</v>
      </c>
      <c r="CZ21" s="49"/>
      <c r="DA21" s="48">
        <f t="shared" si="5"/>
        <v>0</v>
      </c>
      <c r="DB21" s="49">
        <f>DA21/DA18</f>
        <v>0</v>
      </c>
      <c r="DC21" s="49"/>
      <c r="DD21" s="48">
        <f t="shared" si="6"/>
        <v>0</v>
      </c>
      <c r="DE21" s="49">
        <f>DD21/DD18</f>
        <v>0</v>
      </c>
    </row>
    <row r="22" spans="1:109" s="47" customFormat="1" ht="14.1" customHeight="1">
      <c r="D22" s="47" t="s">
        <v>48</v>
      </c>
      <c r="F22" s="48">
        <f>F10+F16</f>
        <v>8</v>
      </c>
      <c r="G22" s="49">
        <f>(F22/F18)</f>
        <v>5.445881552076242E-3</v>
      </c>
      <c r="H22" s="48"/>
      <c r="I22" s="48">
        <f>I10+I16</f>
        <v>6</v>
      </c>
      <c r="J22" s="49">
        <f>(I22/I18)</f>
        <v>4.1436464088397788E-3</v>
      </c>
      <c r="K22" s="50"/>
      <c r="L22" s="48">
        <f>L10+L16</f>
        <v>5</v>
      </c>
      <c r="M22" s="49">
        <f>(L22/L18)</f>
        <v>3.453038674033149E-3</v>
      </c>
      <c r="N22" s="51"/>
      <c r="O22" s="48">
        <f>O10+O16</f>
        <v>7</v>
      </c>
      <c r="P22" s="49">
        <f>(O22/O18)</f>
        <v>4.8043925875085793E-3</v>
      </c>
      <c r="Q22" s="51"/>
      <c r="R22" s="48">
        <f>R10+R16</f>
        <v>7</v>
      </c>
      <c r="S22" s="49">
        <f>(R22/R18)</f>
        <v>4.8109965635738834E-3</v>
      </c>
      <c r="T22" s="51"/>
      <c r="U22" s="48">
        <f>U10+U16</f>
        <v>5</v>
      </c>
      <c r="V22" s="49">
        <f>(U22/U18)</f>
        <v>3.4364261168384879E-3</v>
      </c>
      <c r="W22" s="51"/>
      <c r="X22" s="48">
        <f>X10+X16</f>
        <v>5</v>
      </c>
      <c r="Y22" s="49">
        <f>(X22/X18)</f>
        <v>3.4411562284927736E-3</v>
      </c>
      <c r="Z22" s="51"/>
      <c r="AA22" s="48">
        <f>AA10+AA16</f>
        <v>2</v>
      </c>
      <c r="AB22" s="49">
        <f>(AA22/AA18)</f>
        <v>1.4015416958654519E-3</v>
      </c>
      <c r="AC22" s="51"/>
      <c r="AD22" s="48">
        <f>AD10+AD16</f>
        <v>1</v>
      </c>
      <c r="AE22" s="49">
        <f>(AD22/AD18)</f>
        <v>6.9492703266157052E-4</v>
      </c>
      <c r="AF22" s="51"/>
      <c r="AG22" s="48">
        <f>AG10+AG16</f>
        <v>1</v>
      </c>
      <c r="AH22" s="49">
        <f>(AG22/AG18)</f>
        <v>7.0274068868587491E-4</v>
      </c>
      <c r="AI22" s="51"/>
      <c r="AJ22" s="48">
        <f>AJ10+AJ16</f>
        <v>2</v>
      </c>
      <c r="AK22" s="49">
        <f>(AJ22/AJ18)</f>
        <v>1.4035087719298245E-3</v>
      </c>
      <c r="AL22" s="51"/>
      <c r="AM22" s="48">
        <f>AM10+AM16</f>
        <v>2</v>
      </c>
      <c r="AN22" s="49">
        <f>(AM22/AM18)</f>
        <v>1.4326647564469914E-3</v>
      </c>
      <c r="AP22" s="48">
        <f>AP10+AP16</f>
        <v>1</v>
      </c>
      <c r="AQ22" s="49">
        <f>(AP22/AP18)</f>
        <v>7.3800738007380072E-4</v>
      </c>
      <c r="AS22" s="48">
        <f>AS10+AS16</f>
        <v>2</v>
      </c>
      <c r="AT22" s="49">
        <f>(AS22/AS18)</f>
        <v>1.4609203798392988E-3</v>
      </c>
      <c r="AV22" s="48">
        <f>AV10+AV16</f>
        <v>2</v>
      </c>
      <c r="AW22" s="49">
        <f>(AV22/AV18)</f>
        <v>1.4936519790888724E-3</v>
      </c>
      <c r="AY22" s="48">
        <f>AY10+AY16</f>
        <v>2</v>
      </c>
      <c r="AZ22" s="49">
        <f>(AY22/AY18)</f>
        <v>1.4727540500736377E-3</v>
      </c>
      <c r="BB22" s="48">
        <f>BB10+BB16</f>
        <v>1</v>
      </c>
      <c r="BC22" s="49">
        <f>(BB22/BB18)</f>
        <v>7.6161462300076163E-4</v>
      </c>
      <c r="BE22" s="48">
        <f>BE10+BE16</f>
        <v>2</v>
      </c>
      <c r="BF22" s="49">
        <f>(BE22/BE18)</f>
        <v>1.5479876160990713E-3</v>
      </c>
      <c r="BH22" s="48">
        <f>BH10+BH16</f>
        <v>1</v>
      </c>
      <c r="BI22" s="49">
        <f>(BH22/BH18)</f>
        <v>7.6103500761035003E-4</v>
      </c>
      <c r="BK22" s="48">
        <f>BK10+BK16</f>
        <v>2</v>
      </c>
      <c r="BL22" s="49">
        <f>(BK22/BK18)</f>
        <v>1.4858841010401188E-3</v>
      </c>
      <c r="BN22" s="48">
        <f>BN10+BN16</f>
        <v>2</v>
      </c>
      <c r="BO22" s="49">
        <f>(BN22/BN18)</f>
        <v>1.5290519877675841E-3</v>
      </c>
      <c r="BQ22" s="48">
        <f>BQ10+BQ16</f>
        <v>2</v>
      </c>
      <c r="BR22" s="49">
        <f>(BQ22/BQ18)</f>
        <v>1.5467904098994587E-3</v>
      </c>
      <c r="BT22" s="48">
        <f>BT10+BT16</f>
        <v>2</v>
      </c>
      <c r="BU22" s="49">
        <f>(BT22/BT18)</f>
        <v>1.5026296018031556E-3</v>
      </c>
      <c r="BW22" s="48">
        <f>BW10+BW16</f>
        <v>2</v>
      </c>
      <c r="BX22" s="49">
        <f>(BW22/BW18)</f>
        <v>1.5313935681470138E-3</v>
      </c>
      <c r="BZ22" s="48">
        <f>BZ10+BZ16</f>
        <v>4</v>
      </c>
      <c r="CA22" s="49">
        <f>(BZ22/BZ18)</f>
        <v>3.0349013657056147E-3</v>
      </c>
      <c r="CC22" s="48">
        <f>CC10+CC16</f>
        <v>2</v>
      </c>
      <c r="CD22" s="49">
        <f>(CC22/CC18)</f>
        <v>1.4398848092152627E-3</v>
      </c>
      <c r="CF22" s="48">
        <f>CF10+CF16</f>
        <v>2</v>
      </c>
      <c r="CG22" s="49">
        <f>(CF22/CF18)</f>
        <v>1.4566642388929353E-3</v>
      </c>
      <c r="CI22" s="48">
        <f>CI10+CI16</f>
        <v>2</v>
      </c>
      <c r="CJ22" s="49">
        <f>(CI22/CI18)</f>
        <v>1.4684287812041115E-3</v>
      </c>
      <c r="CL22" s="48">
        <f t="shared" si="0"/>
        <v>3</v>
      </c>
      <c r="CM22" s="49">
        <f>CL22/CL18</f>
        <v>2.2140221402214021E-3</v>
      </c>
      <c r="CO22" s="48">
        <f t="shared" si="1"/>
        <v>1</v>
      </c>
      <c r="CP22" s="49">
        <f>CO22/CO18</f>
        <v>7.6394194041252863E-4</v>
      </c>
      <c r="CR22" s="48">
        <f t="shared" si="2"/>
        <v>1</v>
      </c>
      <c r="CS22" s="49">
        <f>CR22/CR18</f>
        <v>7.8186082877247849E-4</v>
      </c>
      <c r="CU22" s="48">
        <f t="shared" si="3"/>
        <v>1</v>
      </c>
      <c r="CV22" s="49">
        <f>CU22/CU18</f>
        <v>8.2034454470877774E-4</v>
      </c>
      <c r="CX22" s="48">
        <f t="shared" si="4"/>
        <v>0</v>
      </c>
      <c r="CY22" s="49">
        <f>CX22/CX18</f>
        <v>0</v>
      </c>
      <c r="CZ22" s="49"/>
      <c r="DA22" s="48">
        <f t="shared" si="5"/>
        <v>0</v>
      </c>
      <c r="DB22" s="49">
        <f>DA22/DA18</f>
        <v>0</v>
      </c>
      <c r="DC22" s="49"/>
      <c r="DD22" s="48">
        <f t="shared" si="6"/>
        <v>0</v>
      </c>
      <c r="DE22" s="49">
        <f>DD22/DD18</f>
        <v>0</v>
      </c>
    </row>
    <row r="23" spans="1:109" s="47" customFormat="1" ht="14.1" customHeight="1">
      <c r="D23" s="47" t="s">
        <v>46</v>
      </c>
      <c r="F23" s="48">
        <f>F11+F17</f>
        <v>3</v>
      </c>
      <c r="G23" s="49">
        <f>(F23/F18)</f>
        <v>2.0422055820285907E-3</v>
      </c>
      <c r="H23" s="48"/>
      <c r="I23" s="48">
        <f>I11+I17</f>
        <v>1</v>
      </c>
      <c r="J23" s="49">
        <f>(I23/I18)</f>
        <v>6.9060773480662981E-4</v>
      </c>
      <c r="K23" s="50"/>
      <c r="L23" s="48">
        <f>L11+L17</f>
        <v>3</v>
      </c>
      <c r="M23" s="49">
        <f>(L23/L18)</f>
        <v>2.0718232044198894E-3</v>
      </c>
      <c r="N23" s="51"/>
      <c r="O23" s="48">
        <f>O11+O17</f>
        <v>0</v>
      </c>
      <c r="P23" s="49">
        <f>(O23/O18)</f>
        <v>0</v>
      </c>
      <c r="Q23" s="51"/>
      <c r="R23" s="48">
        <f>R11+R17</f>
        <v>0</v>
      </c>
      <c r="S23" s="49">
        <f>(R23/R18)</f>
        <v>0</v>
      </c>
      <c r="T23" s="51"/>
      <c r="U23" s="48">
        <f>U11+U17</f>
        <v>0</v>
      </c>
      <c r="V23" s="49">
        <f>(U23/U18)</f>
        <v>0</v>
      </c>
      <c r="W23" s="51"/>
      <c r="X23" s="48">
        <f>X11+X17</f>
        <v>0</v>
      </c>
      <c r="Y23" s="49">
        <f>(X23/X18)</f>
        <v>0</v>
      </c>
      <c r="Z23" s="51"/>
      <c r="AA23" s="48">
        <f>AA11+AA17</f>
        <v>0</v>
      </c>
      <c r="AB23" s="49">
        <f>(AA23/AA18)</f>
        <v>0</v>
      </c>
      <c r="AC23" s="51"/>
      <c r="AD23" s="48">
        <f>AD11+AD17</f>
        <v>0</v>
      </c>
      <c r="AE23" s="49">
        <f>(AD23/AD18)</f>
        <v>0</v>
      </c>
      <c r="AF23" s="51"/>
      <c r="AG23" s="48">
        <f>AG11+AG17</f>
        <v>1</v>
      </c>
      <c r="AH23" s="49">
        <f>(AG23/AG18)</f>
        <v>7.0274068868587491E-4</v>
      </c>
      <c r="AI23" s="51"/>
      <c r="AJ23" s="48">
        <f>AJ11+AJ17</f>
        <v>0</v>
      </c>
      <c r="AK23" s="49">
        <f>(AJ23/AJ18)</f>
        <v>0</v>
      </c>
      <c r="AL23" s="51"/>
      <c r="AM23" s="48">
        <f>AM11+AM17</f>
        <v>0</v>
      </c>
      <c r="AN23" s="49">
        <f>(AM23/AM18)</f>
        <v>0</v>
      </c>
      <c r="AP23" s="48">
        <f>AP11+AP17</f>
        <v>0</v>
      </c>
      <c r="AQ23" s="49">
        <f>(AP23/AP18)</f>
        <v>0</v>
      </c>
      <c r="AS23" s="48">
        <f>AS11+AS17</f>
        <v>1</v>
      </c>
      <c r="AT23" s="49">
        <f>(AS23/AS18)</f>
        <v>7.3046018991964939E-4</v>
      </c>
      <c r="AV23" s="48">
        <f>AV11+AV17</f>
        <v>0</v>
      </c>
      <c r="AW23" s="49">
        <f>(AV23/AV18)</f>
        <v>0</v>
      </c>
      <c r="AY23" s="48">
        <f>AY11+AY17</f>
        <v>1</v>
      </c>
      <c r="AZ23" s="49">
        <f>(AY23/AY18)</f>
        <v>7.3637702503681884E-4</v>
      </c>
      <c r="BB23" s="48">
        <f>BB11+BB17</f>
        <v>0</v>
      </c>
      <c r="BC23" s="49">
        <f>(BB23/BB18)</f>
        <v>0</v>
      </c>
      <c r="BE23" s="48">
        <f>BE11+BE17</f>
        <v>0</v>
      </c>
      <c r="BF23" s="49">
        <f>(BE23/BE18)</f>
        <v>0</v>
      </c>
      <c r="BH23" s="48">
        <f>BH11+BH17</f>
        <v>0</v>
      </c>
      <c r="BI23" s="49">
        <f>(BH23/BH18)</f>
        <v>0</v>
      </c>
      <c r="BK23" s="48">
        <f>BK11+BK17</f>
        <v>0</v>
      </c>
      <c r="BL23" s="49">
        <f>(BK23/BK18)</f>
        <v>0</v>
      </c>
      <c r="BN23" s="48">
        <f>BN11+BN17</f>
        <v>0</v>
      </c>
      <c r="BO23" s="49">
        <f>(BN23/BN18)</f>
        <v>0</v>
      </c>
      <c r="BQ23" s="48">
        <f>BQ11+BQ17</f>
        <v>0</v>
      </c>
      <c r="BR23" s="49">
        <f>(BQ23/BQ18)</f>
        <v>0</v>
      </c>
      <c r="BT23" s="48">
        <f>BT11+BT17</f>
        <v>0</v>
      </c>
      <c r="BU23" s="49">
        <f>(BT23/BT18)</f>
        <v>0</v>
      </c>
      <c r="BW23" s="48">
        <f>BW11+BW17</f>
        <v>0</v>
      </c>
      <c r="BX23" s="49">
        <f>(BW23/BW18)</f>
        <v>0</v>
      </c>
      <c r="BZ23" s="48">
        <f>BZ11+BZ17</f>
        <v>0</v>
      </c>
      <c r="CA23" s="49">
        <f>(BZ23/BZ18)</f>
        <v>0</v>
      </c>
      <c r="CC23" s="48">
        <f>CC11+CC17</f>
        <v>0</v>
      </c>
      <c r="CD23" s="49">
        <f>(CC23/CC18)</f>
        <v>0</v>
      </c>
      <c r="CF23" s="48">
        <f>CF11+CF17</f>
        <v>0</v>
      </c>
      <c r="CG23" s="49">
        <f>(CF23/CF18)</f>
        <v>0</v>
      </c>
      <c r="CI23" s="48">
        <f>CI11+CI17</f>
        <v>0</v>
      </c>
      <c r="CJ23" s="49">
        <f>(CI23/CI18)</f>
        <v>0</v>
      </c>
      <c r="CL23" s="48">
        <f t="shared" si="0"/>
        <v>0</v>
      </c>
      <c r="CM23" s="49">
        <f>CL23/CL18</f>
        <v>0</v>
      </c>
      <c r="CO23" s="48">
        <f t="shared" si="1"/>
        <v>3</v>
      </c>
      <c r="CP23" s="49">
        <f>CO23/CO18</f>
        <v>2.2918258212375861E-3</v>
      </c>
      <c r="CR23" s="48">
        <f t="shared" si="2"/>
        <v>0</v>
      </c>
      <c r="CS23" s="49">
        <f>CR23/CR18</f>
        <v>0</v>
      </c>
      <c r="CU23" s="48">
        <f t="shared" si="3"/>
        <v>0</v>
      </c>
      <c r="CV23" s="49">
        <f>CU23/CU18</f>
        <v>0</v>
      </c>
      <c r="CX23" s="48">
        <f t="shared" si="4"/>
        <v>0</v>
      </c>
      <c r="CY23" s="49">
        <f>CX23/CX18</f>
        <v>0</v>
      </c>
      <c r="CZ23" s="49"/>
      <c r="DA23" s="48">
        <f t="shared" si="5"/>
        <v>1</v>
      </c>
      <c r="DB23" s="49">
        <f>DA23/DA18</f>
        <v>8.7719298245614037E-4</v>
      </c>
      <c r="DC23" s="49"/>
      <c r="DD23" s="48">
        <f t="shared" si="6"/>
        <v>0</v>
      </c>
      <c r="DE23" s="49">
        <f>DD23/DD18</f>
        <v>0</v>
      </c>
    </row>
    <row r="24" spans="1:109" s="40" customFormat="1" ht="14.1" customHeight="1">
      <c r="A24" s="41" t="s">
        <v>56</v>
      </c>
      <c r="B24" s="41"/>
      <c r="C24" s="41"/>
      <c r="D24" s="41"/>
      <c r="E24" s="41"/>
      <c r="F24" s="42">
        <f>SUM(F25:F29)</f>
        <v>434</v>
      </c>
      <c r="G24" s="43"/>
      <c r="H24" s="42"/>
      <c r="I24" s="42">
        <f>SUM(I25:I29)</f>
        <v>337</v>
      </c>
      <c r="J24" s="43"/>
      <c r="K24" s="44"/>
      <c r="L24" s="42">
        <f>SUM(L25:L29)</f>
        <v>311</v>
      </c>
      <c r="M24" s="43"/>
      <c r="N24" s="45"/>
      <c r="O24" s="42">
        <f>SUM(O25:O29)</f>
        <v>305</v>
      </c>
      <c r="P24" s="43"/>
      <c r="Q24" s="45"/>
      <c r="R24" s="42">
        <f>SUM(R25:R29)</f>
        <v>304</v>
      </c>
      <c r="S24" s="43"/>
      <c r="T24" s="45"/>
      <c r="U24" s="42">
        <f>SUM(U25:U29)</f>
        <v>326</v>
      </c>
      <c r="V24" s="43"/>
      <c r="W24" s="45"/>
      <c r="X24" s="42">
        <f>SUM(X25:X29)</f>
        <v>333</v>
      </c>
      <c r="Y24" s="43"/>
      <c r="Z24" s="45"/>
      <c r="AA24" s="42">
        <f>SUM(AA25:AA29)</f>
        <v>322</v>
      </c>
      <c r="AB24" s="43"/>
      <c r="AC24" s="45"/>
      <c r="AD24" s="42">
        <f>SUM(AD25:AD29)</f>
        <v>358</v>
      </c>
      <c r="AE24" s="43"/>
      <c r="AF24" s="45"/>
      <c r="AG24" s="42">
        <f>SUM(AG25:AG29)</f>
        <v>358</v>
      </c>
      <c r="AH24" s="43"/>
      <c r="AI24" s="45"/>
      <c r="AJ24" s="42">
        <f>SUM(AJ25:AJ29)</f>
        <v>354</v>
      </c>
      <c r="AK24" s="43"/>
      <c r="AL24" s="45"/>
      <c r="AM24" s="42">
        <f>SUM(AM25:AM29)</f>
        <v>361</v>
      </c>
      <c r="AN24" s="43"/>
      <c r="AO24" s="41"/>
      <c r="AP24" s="42">
        <f>SUM(AP25:AP29)</f>
        <v>365</v>
      </c>
      <c r="AQ24" s="43"/>
      <c r="AR24" s="41"/>
      <c r="AS24" s="42">
        <f>SUM(AS25:AS29)</f>
        <v>382</v>
      </c>
      <c r="AT24" s="43"/>
      <c r="AU24" s="41"/>
      <c r="AV24" s="42">
        <f>SUM(AV25:AV29)</f>
        <v>368</v>
      </c>
      <c r="AW24" s="43"/>
      <c r="AX24" s="41"/>
      <c r="AY24" s="42">
        <f>SUM(AY25:AY29)</f>
        <v>376</v>
      </c>
      <c r="AZ24" s="43"/>
      <c r="BA24" s="41"/>
      <c r="BB24" s="42">
        <f>SUM(BB25:BB29)</f>
        <v>396</v>
      </c>
      <c r="BC24" s="43"/>
      <c r="BD24" s="41"/>
      <c r="BE24" s="42">
        <f>SUM(BE25:BE29)</f>
        <v>384</v>
      </c>
      <c r="BF24" s="43"/>
      <c r="BG24" s="41"/>
      <c r="BH24" s="42">
        <f>SUM(BH25:BH29)</f>
        <v>409</v>
      </c>
      <c r="BI24" s="43"/>
      <c r="BJ24" s="41"/>
      <c r="BK24" s="42">
        <f>SUM(BK25:BK29)</f>
        <v>400</v>
      </c>
      <c r="BL24" s="43"/>
      <c r="BM24" s="41"/>
      <c r="BN24" s="42">
        <f>SUM(BN25:BN29)</f>
        <v>432</v>
      </c>
      <c r="BO24" s="43"/>
      <c r="BP24" s="41"/>
      <c r="BQ24" s="42">
        <f>SUM(BQ25:BQ29)</f>
        <v>473</v>
      </c>
      <c r="BR24" s="43"/>
      <c r="BS24" s="41"/>
      <c r="BT24" s="42">
        <f>SUM(BT25:BT29)</f>
        <v>514</v>
      </c>
      <c r="BU24" s="43"/>
      <c r="BV24" s="41"/>
      <c r="BW24" s="42">
        <f>SUM(BW25:BW29)</f>
        <v>563</v>
      </c>
      <c r="BX24" s="43"/>
      <c r="BY24" s="41"/>
      <c r="BZ24" s="42">
        <f>SUM(BZ25:BZ29)</f>
        <v>574</v>
      </c>
      <c r="CA24" s="43"/>
      <c r="CB24" s="41"/>
      <c r="CC24" s="42">
        <f>SUM(CC25:CC29)</f>
        <v>584</v>
      </c>
      <c r="CD24" s="43"/>
      <c r="CE24" s="41"/>
      <c r="CF24" s="42">
        <f>SUM(CF25:CF29)</f>
        <v>596</v>
      </c>
      <c r="CG24" s="43"/>
      <c r="CH24" s="41"/>
      <c r="CI24" s="42">
        <f>SUM(CI25:CI29)</f>
        <v>604</v>
      </c>
      <c r="CJ24" s="43"/>
      <c r="CK24" s="41"/>
      <c r="CL24" s="42">
        <f>SUM(CL25:CL29)</f>
        <v>578</v>
      </c>
      <c r="CM24" s="43"/>
      <c r="CN24" s="41"/>
      <c r="CO24" s="42">
        <f>SUM(CO25:CO29)</f>
        <v>601</v>
      </c>
      <c r="CP24" s="43"/>
      <c r="CQ24" s="41"/>
      <c r="CR24" s="42">
        <f>SUM(CR25:CR29)</f>
        <v>579</v>
      </c>
      <c r="CS24" s="43"/>
      <c r="CT24" s="41"/>
      <c r="CU24" s="42">
        <f>SUM(CU25:CU29)</f>
        <v>580</v>
      </c>
      <c r="CV24" s="43"/>
      <c r="CW24" s="41"/>
      <c r="CX24" s="42">
        <f>SUM(CX25:CX29)</f>
        <v>573</v>
      </c>
      <c r="CY24" s="43"/>
      <c r="CZ24" s="43"/>
      <c r="DA24" s="42">
        <f>SUM(DA25:DA29)</f>
        <v>606</v>
      </c>
      <c r="DB24" s="43"/>
      <c r="DC24" s="43"/>
      <c r="DD24" s="42">
        <f>SUM(DD25:DD29)</f>
        <v>627</v>
      </c>
      <c r="DE24" s="43"/>
    </row>
    <row r="25" spans="1:109" s="47" customFormat="1" ht="14.1" customHeight="1">
      <c r="B25" s="47" t="s">
        <v>4</v>
      </c>
      <c r="F25" s="48">
        <f>49+62+15</f>
        <v>126</v>
      </c>
      <c r="G25" s="49">
        <f>(F25/F24)</f>
        <v>0.29032258064516131</v>
      </c>
      <c r="H25" s="48"/>
      <c r="I25" s="48">
        <f>56+40+12-1</f>
        <v>107</v>
      </c>
      <c r="J25" s="49">
        <f>(I25/I24)</f>
        <v>0.31750741839762614</v>
      </c>
      <c r="K25" s="50"/>
      <c r="L25" s="48">
        <f>48+43+10</f>
        <v>101</v>
      </c>
      <c r="M25" s="49">
        <f>(L25/L24)</f>
        <v>0.32475884244372988</v>
      </c>
      <c r="N25" s="52"/>
      <c r="O25" s="48">
        <f>44+43+7</f>
        <v>94</v>
      </c>
      <c r="P25" s="49">
        <f>(O25/O24)</f>
        <v>0.30819672131147541</v>
      </c>
      <c r="Q25" s="52"/>
      <c r="R25" s="48">
        <f>42+42+11</f>
        <v>95</v>
      </c>
      <c r="S25" s="49">
        <f>(R25/R24)</f>
        <v>0.3125</v>
      </c>
      <c r="T25" s="52"/>
      <c r="U25" s="48">
        <f>37+58+11</f>
        <v>106</v>
      </c>
      <c r="V25" s="49">
        <f>(U25/U24)</f>
        <v>0.32515337423312884</v>
      </c>
      <c r="W25" s="52"/>
      <c r="X25" s="48">
        <f>35+55+8</f>
        <v>98</v>
      </c>
      <c r="Y25" s="49">
        <f>(X25/X24)</f>
        <v>0.29429429429429427</v>
      </c>
      <c r="Z25" s="52"/>
      <c r="AA25" s="48">
        <f>41+64+7</f>
        <v>112</v>
      </c>
      <c r="AB25" s="49">
        <f>(AA25/AA24)</f>
        <v>0.34782608695652173</v>
      </c>
      <c r="AC25" s="52"/>
      <c r="AD25" s="48">
        <f>40+69+10+6</f>
        <v>125</v>
      </c>
      <c r="AE25" s="49">
        <f>(AD25/AD24)</f>
        <v>0.34916201117318435</v>
      </c>
      <c r="AF25" s="52"/>
      <c r="AG25" s="48">
        <f>40+67+11</f>
        <v>118</v>
      </c>
      <c r="AH25" s="49">
        <f>(AG25/AG24)</f>
        <v>0.32960893854748602</v>
      </c>
      <c r="AI25" s="52"/>
      <c r="AJ25" s="48">
        <v>115</v>
      </c>
      <c r="AK25" s="49">
        <f>(AJ25/AJ24)</f>
        <v>0.3248587570621469</v>
      </c>
      <c r="AL25" s="52"/>
      <c r="AM25" s="48">
        <f>45+62+5</f>
        <v>112</v>
      </c>
      <c r="AN25" s="49">
        <f>(AM25/AM24)</f>
        <v>0.31024930747922436</v>
      </c>
      <c r="AP25" s="48">
        <f>AP32-AP19</f>
        <v>126</v>
      </c>
      <c r="AQ25" s="49">
        <f>(AP25/AP24)</f>
        <v>0.34520547945205482</v>
      </c>
      <c r="AS25" s="48">
        <f>AS32-AS19</f>
        <v>138</v>
      </c>
      <c r="AT25" s="49">
        <f>(AS25/AS24)</f>
        <v>0.36125654450261779</v>
      </c>
      <c r="AV25" s="48">
        <f>AV32-AV19</f>
        <v>130</v>
      </c>
      <c r="AW25" s="49">
        <f>(AV25/AV24)</f>
        <v>0.35326086956521741</v>
      </c>
      <c r="AY25" s="48">
        <v>140</v>
      </c>
      <c r="AZ25" s="49">
        <f>(AY25/AY24)</f>
        <v>0.37234042553191488</v>
      </c>
      <c r="BB25" s="48">
        <v>148</v>
      </c>
      <c r="BC25" s="49">
        <f>(BB25/BB24)</f>
        <v>0.37373737373737376</v>
      </c>
      <c r="BE25" s="48">
        <v>130</v>
      </c>
      <c r="BF25" s="49">
        <f>(BE25/BE24)</f>
        <v>0.33854166666666669</v>
      </c>
      <c r="BH25" s="48">
        <f>6+135</f>
        <v>141</v>
      </c>
      <c r="BI25" s="49">
        <f>(BH25/BH24)</f>
        <v>0.34474327628361856</v>
      </c>
      <c r="BK25" s="48">
        <v>145</v>
      </c>
      <c r="BL25" s="49">
        <f>(BK25/BK24)</f>
        <v>0.36249999999999999</v>
      </c>
      <c r="BN25" s="48">
        <v>164</v>
      </c>
      <c r="BO25" s="49">
        <f>(BN25/BN24)</f>
        <v>0.37962962962962965</v>
      </c>
      <c r="BQ25" s="48">
        <v>186</v>
      </c>
      <c r="BR25" s="49">
        <f>(BQ25/BQ24)</f>
        <v>0.39323467230443976</v>
      </c>
      <c r="BT25" s="48">
        <v>198</v>
      </c>
      <c r="BU25" s="49">
        <f>(BT25/BT24)</f>
        <v>0.38521400778210119</v>
      </c>
      <c r="BW25" s="48">
        <v>224</v>
      </c>
      <c r="BX25" s="49">
        <f>(BW25/BW24)</f>
        <v>0.39786856127886322</v>
      </c>
      <c r="BZ25" s="48">
        <v>234</v>
      </c>
      <c r="CA25" s="49">
        <f>(BZ25/BZ24)</f>
        <v>0.40766550522648082</v>
      </c>
      <c r="CC25" s="48">
        <v>297</v>
      </c>
      <c r="CD25" s="49">
        <f>(CC25/CC24)</f>
        <v>0.50856164383561642</v>
      </c>
      <c r="CF25" s="48">
        <v>295</v>
      </c>
      <c r="CG25" s="49">
        <f>(CF25/CF24)</f>
        <v>0.49496644295302011</v>
      </c>
      <c r="CI25" s="48">
        <v>306</v>
      </c>
      <c r="CJ25" s="49">
        <f>(CI25/CI24)</f>
        <v>0.50662251655629142</v>
      </c>
      <c r="CL25" s="48">
        <v>291</v>
      </c>
      <c r="CM25" s="49">
        <f>CL25/CL24</f>
        <v>0.5034602076124568</v>
      </c>
      <c r="CO25" s="48">
        <v>302</v>
      </c>
      <c r="CP25" s="49">
        <f>CO25/CO24</f>
        <v>0.50249584026622296</v>
      </c>
      <c r="CR25" s="48">
        <v>320</v>
      </c>
      <c r="CS25" s="49">
        <f>CR25/CR24</f>
        <v>0.55267702936096719</v>
      </c>
      <c r="CU25" s="48">
        <v>323</v>
      </c>
      <c r="CV25" s="49">
        <f>CU25/CU24</f>
        <v>0.55689655172413788</v>
      </c>
      <c r="CX25" s="48">
        <v>302</v>
      </c>
      <c r="CY25" s="49">
        <f>CX25/CX24</f>
        <v>0.52705061082024429</v>
      </c>
      <c r="CZ25" s="49"/>
      <c r="DA25" s="48">
        <v>320</v>
      </c>
      <c r="DB25" s="49">
        <f>DA25/DA24</f>
        <v>0.528052805280528</v>
      </c>
      <c r="DC25" s="49"/>
      <c r="DD25" s="48">
        <v>324</v>
      </c>
      <c r="DE25" s="49">
        <f>DD25/DD24</f>
        <v>0.51674641148325362</v>
      </c>
    </row>
    <row r="26" spans="1:109" s="47" customFormat="1" ht="14.1" customHeight="1">
      <c r="B26" s="47" t="s">
        <v>19</v>
      </c>
      <c r="F26" s="48">
        <f>78+141+3</f>
        <v>222</v>
      </c>
      <c r="G26" s="49">
        <f>(F26/F24)</f>
        <v>0.51152073732718895</v>
      </c>
      <c r="H26" s="48"/>
      <c r="I26" s="48">
        <f>77+80+1-1</f>
        <v>157</v>
      </c>
      <c r="J26" s="49">
        <f>(I26/I24)</f>
        <v>0.46587537091988129</v>
      </c>
      <c r="K26" s="50"/>
      <c r="L26" s="48">
        <f>67+82+1</f>
        <v>150</v>
      </c>
      <c r="M26" s="49">
        <f>(L26/L24)</f>
        <v>0.48231511254019294</v>
      </c>
      <c r="N26" s="52"/>
      <c r="O26" s="48">
        <f>60+93+1</f>
        <v>154</v>
      </c>
      <c r="P26" s="49">
        <f>(O26/O24)</f>
        <v>0.5049180327868853</v>
      </c>
      <c r="Q26" s="52"/>
      <c r="R26" s="48">
        <f>51+100+2</f>
        <v>153</v>
      </c>
      <c r="S26" s="49">
        <f>(R26/R24)</f>
        <v>0.50328947368421051</v>
      </c>
      <c r="T26" s="52"/>
      <c r="U26" s="48">
        <f>40+124+1+1</f>
        <v>166</v>
      </c>
      <c r="V26" s="49">
        <f>(U26/U24)</f>
        <v>0.50920245398773001</v>
      </c>
      <c r="W26" s="52"/>
      <c r="X26" s="48">
        <f>39+144+3</f>
        <v>186</v>
      </c>
      <c r="Y26" s="49">
        <f>(X26/X24)</f>
        <v>0.55855855855855852</v>
      </c>
      <c r="Z26" s="52"/>
      <c r="AA26" s="48">
        <f>34+115+1+1</f>
        <v>151</v>
      </c>
      <c r="AB26" s="49">
        <f>(AA26/AA24)</f>
        <v>0.46894409937888198</v>
      </c>
      <c r="AC26" s="52"/>
      <c r="AD26" s="48">
        <f>30+134+4</f>
        <v>168</v>
      </c>
      <c r="AE26" s="49">
        <f>(AD26/AD24)</f>
        <v>0.46927374301675978</v>
      </c>
      <c r="AF26" s="52"/>
      <c r="AG26" s="48">
        <f>29+137+1</f>
        <v>167</v>
      </c>
      <c r="AH26" s="49">
        <f>(AG26/AG24)</f>
        <v>0.46648044692737428</v>
      </c>
      <c r="AI26" s="52"/>
      <c r="AJ26" s="48">
        <v>170</v>
      </c>
      <c r="AK26" s="49">
        <f>(AJ26/AJ24)</f>
        <v>0.48022598870056499</v>
      </c>
      <c r="AL26" s="52"/>
      <c r="AM26" s="48">
        <f>35+138</f>
        <v>173</v>
      </c>
      <c r="AN26" s="49">
        <f>(AM26/AM24)</f>
        <v>0.47922437673130192</v>
      </c>
      <c r="AP26" s="48">
        <f>AP33-AP20</f>
        <v>177</v>
      </c>
      <c r="AQ26" s="49">
        <f>(AP26/AP24)</f>
        <v>0.48493150684931507</v>
      </c>
      <c r="AS26" s="48">
        <f>AS33-AS20</f>
        <v>182</v>
      </c>
      <c r="AT26" s="49">
        <f>(AS26/AS24)</f>
        <v>0.47643979057591623</v>
      </c>
      <c r="AV26" s="48">
        <f>AV33-AV20</f>
        <v>184</v>
      </c>
      <c r="AW26" s="49">
        <f>(AV26/AV24)</f>
        <v>0.5</v>
      </c>
      <c r="AY26" s="48">
        <v>172</v>
      </c>
      <c r="AZ26" s="49">
        <f>(AY26/AY24)</f>
        <v>0.45744680851063829</v>
      </c>
      <c r="BB26" s="48">
        <v>179</v>
      </c>
      <c r="BC26" s="49">
        <f>(BB26/BB24)</f>
        <v>0.45202020202020204</v>
      </c>
      <c r="BE26" s="48">
        <v>178</v>
      </c>
      <c r="BF26" s="49">
        <f>(BE26/BE24)</f>
        <v>0.46354166666666669</v>
      </c>
      <c r="BH26" s="48">
        <f>10+187</f>
        <v>197</v>
      </c>
      <c r="BI26" s="49">
        <f>(BH26/BH24)</f>
        <v>0.48166259168704156</v>
      </c>
      <c r="BK26" s="48">
        <v>176</v>
      </c>
      <c r="BL26" s="49">
        <f>(BK26/BK24)</f>
        <v>0.44</v>
      </c>
      <c r="BN26" s="48">
        <v>191</v>
      </c>
      <c r="BO26" s="49">
        <f>(BN26/BN24)</f>
        <v>0.44212962962962965</v>
      </c>
      <c r="BQ26" s="48">
        <v>212</v>
      </c>
      <c r="BR26" s="49">
        <f>(BQ26/BQ24)</f>
        <v>0.44820295983086683</v>
      </c>
      <c r="BT26" s="48">
        <v>239</v>
      </c>
      <c r="BU26" s="49">
        <f>(BT26/BT24)</f>
        <v>0.46498054474708173</v>
      </c>
      <c r="BW26" s="48">
        <v>257</v>
      </c>
      <c r="BX26" s="49">
        <f>(BW26/BW24)</f>
        <v>0.45648312611012432</v>
      </c>
      <c r="BZ26" s="48">
        <v>261</v>
      </c>
      <c r="CA26" s="49">
        <f>(BZ26/BZ24)</f>
        <v>0.45470383275261322</v>
      </c>
      <c r="CC26" s="48">
        <v>268</v>
      </c>
      <c r="CD26" s="49">
        <f>(CC26/CC24)</f>
        <v>0.4589041095890411</v>
      </c>
      <c r="CF26" s="48">
        <v>283</v>
      </c>
      <c r="CG26" s="49">
        <f>(CF26/CF24)</f>
        <v>0.47483221476510068</v>
      </c>
      <c r="CI26" s="48">
        <v>282</v>
      </c>
      <c r="CJ26" s="49">
        <f>(CI26/CI24)</f>
        <v>0.46688741721854304</v>
      </c>
      <c r="CL26" s="48">
        <v>272</v>
      </c>
      <c r="CM26" s="49">
        <f>CL26/CL24</f>
        <v>0.47058823529411764</v>
      </c>
      <c r="CO26" s="48">
        <v>266</v>
      </c>
      <c r="CP26" s="49">
        <f>CO26/CO24</f>
        <v>0.44259567387687188</v>
      </c>
      <c r="CR26" s="48">
        <v>245</v>
      </c>
      <c r="CS26" s="49">
        <f>CR26/CR24</f>
        <v>0.42314335060449049</v>
      </c>
      <c r="CU26" s="48">
        <v>237</v>
      </c>
      <c r="CV26" s="49">
        <f>CU26/CU24</f>
        <v>0.4086206896551724</v>
      </c>
      <c r="CX26" s="48">
        <v>249</v>
      </c>
      <c r="CY26" s="49">
        <f>CX26/CX24</f>
        <v>0.43455497382198954</v>
      </c>
      <c r="CZ26" s="49"/>
      <c r="DA26" s="48">
        <v>264</v>
      </c>
      <c r="DB26" s="49">
        <f>DA26/DA24</f>
        <v>0.43564356435643564</v>
      </c>
      <c r="DC26" s="49"/>
      <c r="DD26" s="48">
        <v>283</v>
      </c>
      <c r="DE26" s="49">
        <f>DD26/DD24</f>
        <v>0.45135566188197768</v>
      </c>
    </row>
    <row r="27" spans="1:109" s="47" customFormat="1" ht="14.1" hidden="1" customHeight="1">
      <c r="B27" s="47" t="s">
        <v>28</v>
      </c>
      <c r="F27" s="48">
        <f>31+1</f>
        <v>32</v>
      </c>
      <c r="G27" s="49">
        <f>(F27/F24)</f>
        <v>7.3732718894009217E-2</v>
      </c>
      <c r="H27" s="48"/>
      <c r="I27" s="48">
        <f>26+2</f>
        <v>28</v>
      </c>
      <c r="J27" s="49">
        <f>(I27/I24)</f>
        <v>8.3086053412462904E-2</v>
      </c>
      <c r="K27" s="50"/>
      <c r="L27" s="48">
        <f>20+1</f>
        <v>21</v>
      </c>
      <c r="M27" s="49">
        <f>(L27/L24)</f>
        <v>6.7524115755627015E-2</v>
      </c>
      <c r="N27" s="52"/>
      <c r="O27" s="48">
        <f>21+1</f>
        <v>22</v>
      </c>
      <c r="P27" s="49">
        <f>(O27/O24)</f>
        <v>7.2131147540983612E-2</v>
      </c>
      <c r="Q27" s="52"/>
      <c r="R27" s="48">
        <f>19+6</f>
        <v>25</v>
      </c>
      <c r="S27" s="49">
        <f>(R27/R24)</f>
        <v>8.2236842105263164E-2</v>
      </c>
      <c r="T27" s="52"/>
      <c r="U27" s="48">
        <f>25+7+1</f>
        <v>33</v>
      </c>
      <c r="V27" s="49">
        <f>(U27/U24)</f>
        <v>0.10122699386503067</v>
      </c>
      <c r="W27" s="52"/>
      <c r="X27" s="48">
        <f>23+6+1</f>
        <v>30</v>
      </c>
      <c r="Y27" s="49">
        <f>(X27/X24)</f>
        <v>9.0090090090090086E-2</v>
      </c>
      <c r="Z27" s="52"/>
      <c r="AA27" s="48">
        <f>23+7</f>
        <v>30</v>
      </c>
      <c r="AB27" s="49">
        <f>(AA27/AA24)</f>
        <v>9.3167701863354033E-2</v>
      </c>
      <c r="AC27" s="52"/>
      <c r="AD27" s="48">
        <f>25+7</f>
        <v>32</v>
      </c>
      <c r="AE27" s="49">
        <f>(AD27/AD24)</f>
        <v>8.9385474860335198E-2</v>
      </c>
      <c r="AF27" s="52"/>
      <c r="AG27" s="48">
        <f>28+3</f>
        <v>31</v>
      </c>
      <c r="AH27" s="49">
        <f>(AG27/AG24)</f>
        <v>8.6592178770949726E-2</v>
      </c>
      <c r="AI27" s="52"/>
      <c r="AJ27" s="48">
        <f>26+8</f>
        <v>34</v>
      </c>
      <c r="AK27" s="49">
        <f>(AJ27/AJ24)</f>
        <v>9.6045197740112997E-2</v>
      </c>
      <c r="AL27" s="52"/>
      <c r="AM27" s="48">
        <f>23+7</f>
        <v>30</v>
      </c>
      <c r="AN27" s="49">
        <f>(AM27/AM24)</f>
        <v>8.3102493074792241E-2</v>
      </c>
      <c r="AP27" s="48">
        <f>AP34-AP21</f>
        <v>32</v>
      </c>
      <c r="AQ27" s="49">
        <f>(AP27/AP24)</f>
        <v>8.7671232876712329E-2</v>
      </c>
      <c r="AS27" s="48">
        <f>AS34-AS21</f>
        <v>37</v>
      </c>
      <c r="AT27" s="49">
        <f>(AS27/AS24)</f>
        <v>9.6858638743455502E-2</v>
      </c>
      <c r="AV27" s="48">
        <f>AV34-AV21</f>
        <v>40</v>
      </c>
      <c r="AW27" s="49">
        <f>(AV27/AV24)</f>
        <v>0.10869565217391304</v>
      </c>
      <c r="AY27" s="48">
        <v>48</v>
      </c>
      <c r="AZ27" s="49">
        <f>(AY27/AY24)</f>
        <v>0.1276595744680851</v>
      </c>
      <c r="BB27" s="48">
        <v>52</v>
      </c>
      <c r="BC27" s="49">
        <f>(BB27/BB24)</f>
        <v>0.13131313131313133</v>
      </c>
      <c r="BE27" s="48">
        <v>59</v>
      </c>
      <c r="BF27" s="49">
        <f>(BE27/BE24)</f>
        <v>0.15364583333333334</v>
      </c>
      <c r="BH27" s="48">
        <v>62</v>
      </c>
      <c r="BI27" s="49">
        <f>(BH27/BH24)</f>
        <v>0.15158924205378974</v>
      </c>
      <c r="BK27" s="48">
        <v>62</v>
      </c>
      <c r="BL27" s="49">
        <f>(BK27/BK24)</f>
        <v>0.155</v>
      </c>
      <c r="BN27" s="48">
        <v>61</v>
      </c>
      <c r="BO27" s="49">
        <f>(BN27/BN24)</f>
        <v>0.14120370370370369</v>
      </c>
      <c r="BQ27" s="48">
        <v>62</v>
      </c>
      <c r="BR27" s="49">
        <f>(BQ27/BQ24)</f>
        <v>0.13107822410147993</v>
      </c>
      <c r="BT27" s="48">
        <v>64</v>
      </c>
      <c r="BU27" s="49">
        <f>(BT27/BT24)</f>
        <v>0.1245136186770428</v>
      </c>
      <c r="BW27" s="48">
        <v>69</v>
      </c>
      <c r="BX27" s="49">
        <f>(BW27/BW24)</f>
        <v>0.12255772646536411</v>
      </c>
      <c r="BZ27" s="48">
        <v>60</v>
      </c>
      <c r="CA27" s="49">
        <f>(BZ27/BZ24)</f>
        <v>0.10452961672473868</v>
      </c>
      <c r="CC27" s="48">
        <v>4</v>
      </c>
      <c r="CD27" s="49">
        <f>(CC27/CC24)</f>
        <v>6.8493150684931503E-3</v>
      </c>
      <c r="CF27" s="48">
        <v>7</v>
      </c>
      <c r="CG27" s="49">
        <f>(CF27/CF24)</f>
        <v>1.1744966442953021E-2</v>
      </c>
      <c r="CI27" s="48">
        <v>3</v>
      </c>
      <c r="CJ27" s="49">
        <f>(CI27/CI24)</f>
        <v>4.9668874172185433E-3</v>
      </c>
      <c r="CL27" s="48">
        <v>0</v>
      </c>
      <c r="CM27" s="49">
        <f>CL27/CL24</f>
        <v>0</v>
      </c>
      <c r="CO27" s="48">
        <v>0</v>
      </c>
      <c r="CP27" s="49">
        <f>CO27/CO24</f>
        <v>0</v>
      </c>
      <c r="CR27" s="48">
        <v>0</v>
      </c>
      <c r="CS27" s="49">
        <f>CR27/CR24</f>
        <v>0</v>
      </c>
      <c r="CU27" s="48">
        <v>0</v>
      </c>
      <c r="CV27" s="49">
        <f>CU27/CU24</f>
        <v>0</v>
      </c>
      <c r="CX27" s="48">
        <v>0</v>
      </c>
      <c r="CY27" s="49">
        <f>CX27/CX24</f>
        <v>0</v>
      </c>
      <c r="CZ27" s="49"/>
      <c r="DA27" s="48">
        <v>0</v>
      </c>
      <c r="DB27" s="49">
        <f>DA27/DA24</f>
        <v>0</v>
      </c>
      <c r="DC27" s="49"/>
      <c r="DD27" s="48">
        <v>0</v>
      </c>
      <c r="DE27" s="49">
        <f>DD27/DD24</f>
        <v>0</v>
      </c>
    </row>
    <row r="28" spans="1:109" s="47" customFormat="1" ht="14.1" customHeight="1">
      <c r="B28" s="47" t="s">
        <v>20</v>
      </c>
      <c r="F28" s="48">
        <f>23+27</f>
        <v>50</v>
      </c>
      <c r="G28" s="49">
        <f>(F28/F24)</f>
        <v>0.1152073732718894</v>
      </c>
      <c r="H28" s="48"/>
      <c r="I28" s="48">
        <f>22+23+1-1</f>
        <v>45</v>
      </c>
      <c r="J28" s="49">
        <f>(I28/I24)</f>
        <v>0.13353115727002968</v>
      </c>
      <c r="K28" s="50"/>
      <c r="L28" s="48">
        <f>21+17</f>
        <v>38</v>
      </c>
      <c r="M28" s="49">
        <f>(L28/L24)</f>
        <v>0.12218649517684887</v>
      </c>
      <c r="N28" s="52"/>
      <c r="O28" s="48">
        <f>16+19</f>
        <v>35</v>
      </c>
      <c r="P28" s="49">
        <f>(O28/O24)</f>
        <v>0.11475409836065574</v>
      </c>
      <c r="Q28" s="52"/>
      <c r="R28" s="48">
        <f>13+17</f>
        <v>30</v>
      </c>
      <c r="S28" s="49">
        <f>(R28/R24)</f>
        <v>9.8684210526315791E-2</v>
      </c>
      <c r="T28" s="52"/>
      <c r="U28" s="48">
        <f>8+12+1</f>
        <v>21</v>
      </c>
      <c r="V28" s="49">
        <f>(U28/U24)</f>
        <v>6.4417177914110432E-2</v>
      </c>
      <c r="W28" s="52"/>
      <c r="X28" s="48">
        <f>7+12+0</f>
        <v>19</v>
      </c>
      <c r="Y28" s="49">
        <f>(X28/X24)</f>
        <v>5.7057057057057055E-2</v>
      </c>
      <c r="Z28" s="52"/>
      <c r="AA28" s="48">
        <f>8+21</f>
        <v>29</v>
      </c>
      <c r="AB28" s="49">
        <f>(AA28/AA24)</f>
        <v>9.0062111801242239E-2</v>
      </c>
      <c r="AC28" s="52"/>
      <c r="AD28" s="48">
        <f>10+22+1</f>
        <v>33</v>
      </c>
      <c r="AE28" s="49">
        <f>(AD28/AD24)</f>
        <v>9.217877094972067E-2</v>
      </c>
      <c r="AF28" s="52"/>
      <c r="AG28" s="48">
        <f>9+27+1</f>
        <v>37</v>
      </c>
      <c r="AH28" s="49">
        <f>(AG28/AG24)</f>
        <v>0.10335195530726257</v>
      </c>
      <c r="AI28" s="52"/>
      <c r="AJ28" s="48">
        <f>7+20</f>
        <v>27</v>
      </c>
      <c r="AK28" s="49">
        <f>(AJ28/AJ24)</f>
        <v>7.6271186440677971E-2</v>
      </c>
      <c r="AL28" s="52"/>
      <c r="AM28" s="48">
        <f>10+32+1</f>
        <v>43</v>
      </c>
      <c r="AN28" s="49">
        <f>(AM28/AM24)</f>
        <v>0.11911357340720222</v>
      </c>
      <c r="AP28" s="48">
        <f>AP35-AP22</f>
        <v>27</v>
      </c>
      <c r="AQ28" s="49">
        <f>(AP28/AP24)</f>
        <v>7.3972602739726029E-2</v>
      </c>
      <c r="AS28" s="48">
        <f>AS35-AS22</f>
        <v>22</v>
      </c>
      <c r="AT28" s="49">
        <f>(AS28/AS24)</f>
        <v>5.7591623036649213E-2</v>
      </c>
      <c r="AV28" s="48">
        <f>AV35-AV22</f>
        <v>13</v>
      </c>
      <c r="AW28" s="49">
        <f>(AV28/AV24)</f>
        <v>3.5326086956521736E-2</v>
      </c>
      <c r="AY28" s="48">
        <v>15</v>
      </c>
      <c r="AZ28" s="49">
        <f>(AY28/AY24)</f>
        <v>3.9893617021276598E-2</v>
      </c>
      <c r="BB28" s="48">
        <v>16</v>
      </c>
      <c r="BC28" s="49">
        <f>(BB28/BB24)</f>
        <v>4.0404040404040407E-2</v>
      </c>
      <c r="BE28" s="48">
        <v>9</v>
      </c>
      <c r="BF28" s="49">
        <f>(BE28/BE24)</f>
        <v>2.34375E-2</v>
      </c>
      <c r="BH28" s="48">
        <v>7</v>
      </c>
      <c r="BI28" s="49">
        <f>(BH28/BH24)</f>
        <v>1.7114914425427872E-2</v>
      </c>
      <c r="BK28" s="48">
        <v>14</v>
      </c>
      <c r="BL28" s="49">
        <f>(BK28/BK24)</f>
        <v>3.5000000000000003E-2</v>
      </c>
      <c r="BN28" s="48">
        <v>11</v>
      </c>
      <c r="BO28" s="49">
        <f>(BN28/BN24)</f>
        <v>2.5462962962962962E-2</v>
      </c>
      <c r="BQ28" s="48">
        <v>10</v>
      </c>
      <c r="BR28" s="49">
        <f>(BQ28/BQ24)</f>
        <v>2.1141649048625793E-2</v>
      </c>
      <c r="BT28" s="48">
        <v>12</v>
      </c>
      <c r="BU28" s="49">
        <f>(BT28/BT24)</f>
        <v>2.3346303501945526E-2</v>
      </c>
      <c r="BW28" s="48">
        <v>11</v>
      </c>
      <c r="BX28" s="49">
        <f>(BW28/BW24)</f>
        <v>1.9538188277087035E-2</v>
      </c>
      <c r="BZ28" s="48">
        <v>14</v>
      </c>
      <c r="CA28" s="49">
        <f>(BZ28/BZ24)</f>
        <v>2.4390243902439025E-2</v>
      </c>
      <c r="CC28" s="48">
        <v>15</v>
      </c>
      <c r="CD28" s="49">
        <f>(CC28/CC24)</f>
        <v>2.5684931506849314E-2</v>
      </c>
      <c r="CF28" s="48">
        <v>11</v>
      </c>
      <c r="CG28" s="49">
        <f>(CF28/CF24)</f>
        <v>1.8456375838926176E-2</v>
      </c>
      <c r="CI28" s="48">
        <v>13</v>
      </c>
      <c r="CJ28" s="49">
        <f>(CI28/CI24)</f>
        <v>2.1523178807947019E-2</v>
      </c>
      <c r="CL28" s="48">
        <v>15</v>
      </c>
      <c r="CM28" s="49">
        <f>CL28/CL24</f>
        <v>2.5951557093425604E-2</v>
      </c>
      <c r="CO28" s="48">
        <v>15</v>
      </c>
      <c r="CP28" s="49">
        <f>CO28/CO24</f>
        <v>2.4958402662229616E-2</v>
      </c>
      <c r="CR28" s="48">
        <v>14</v>
      </c>
      <c r="CS28" s="49">
        <f>CR28/CR24</f>
        <v>2.4179620034542316E-2</v>
      </c>
      <c r="CU28" s="48">
        <v>19</v>
      </c>
      <c r="CV28" s="49">
        <f>CU28/CU24</f>
        <v>3.2758620689655175E-2</v>
      </c>
      <c r="CX28" s="48">
        <v>21</v>
      </c>
      <c r="CY28" s="49">
        <f>CX28/CX24</f>
        <v>3.6649214659685861E-2</v>
      </c>
      <c r="CZ28" s="49"/>
      <c r="DA28" s="48">
        <v>21</v>
      </c>
      <c r="DB28" s="49">
        <f>DA28/DA24</f>
        <v>3.4653465346534656E-2</v>
      </c>
      <c r="DC28" s="49"/>
      <c r="DD28" s="48">
        <v>20</v>
      </c>
      <c r="DE28" s="49">
        <f>DD28/DD24</f>
        <v>3.1897926634768738E-2</v>
      </c>
    </row>
    <row r="29" spans="1:109" s="47" customFormat="1" ht="14.1" customHeight="1">
      <c r="B29" s="47" t="s">
        <v>17</v>
      </c>
      <c r="F29" s="48">
        <v>4</v>
      </c>
      <c r="G29" s="49">
        <f>(F29/F24)</f>
        <v>9.2165898617511521E-3</v>
      </c>
      <c r="H29" s="48"/>
      <c r="I29" s="48">
        <v>0</v>
      </c>
      <c r="J29" s="49">
        <f>(I29/I24)</f>
        <v>0</v>
      </c>
      <c r="K29" s="50"/>
      <c r="L29" s="48">
        <v>1</v>
      </c>
      <c r="M29" s="49">
        <f>(L29/L24)</f>
        <v>3.2154340836012861E-3</v>
      </c>
      <c r="N29" s="52"/>
      <c r="O29" s="48">
        <v>0</v>
      </c>
      <c r="P29" s="49">
        <f>(O29/O24)</f>
        <v>0</v>
      </c>
      <c r="Q29" s="52"/>
      <c r="R29" s="48">
        <v>1</v>
      </c>
      <c r="S29" s="49">
        <f>(R29/R24)</f>
        <v>3.2894736842105261E-3</v>
      </c>
      <c r="T29" s="52"/>
      <c r="U29" s="48">
        <v>0</v>
      </c>
      <c r="V29" s="49">
        <f>(U29/U24)</f>
        <v>0</v>
      </c>
      <c r="W29" s="52"/>
      <c r="X29" s="48">
        <v>0</v>
      </c>
      <c r="Y29" s="49">
        <f>(X29/X24)</f>
        <v>0</v>
      </c>
      <c r="Z29" s="52"/>
      <c r="AA29" s="48">
        <v>0</v>
      </c>
      <c r="AB29" s="49">
        <f>(AA29/AA24)</f>
        <v>0</v>
      </c>
      <c r="AC29" s="52"/>
      <c r="AD29" s="48">
        <v>0</v>
      </c>
      <c r="AE29" s="49">
        <f>(AD29/AD24)</f>
        <v>0</v>
      </c>
      <c r="AF29" s="52"/>
      <c r="AG29" s="48">
        <f>2+3</f>
        <v>5</v>
      </c>
      <c r="AH29" s="49">
        <f>(AG29/AG24)</f>
        <v>1.3966480446927373E-2</v>
      </c>
      <c r="AI29" s="52"/>
      <c r="AJ29" s="48">
        <v>8</v>
      </c>
      <c r="AK29" s="49">
        <f>(AJ29/AJ24)</f>
        <v>2.2598870056497175E-2</v>
      </c>
      <c r="AL29" s="52"/>
      <c r="AM29" s="48">
        <v>3</v>
      </c>
      <c r="AN29" s="49">
        <f>(AM29/AM24)</f>
        <v>8.3102493074792248E-3</v>
      </c>
      <c r="AP29" s="48">
        <f>AP36-AP23</f>
        <v>3</v>
      </c>
      <c r="AQ29" s="49">
        <f>(AP29/AP24)</f>
        <v>8.21917808219178E-3</v>
      </c>
      <c r="AS29" s="48">
        <f>AS36-AS23</f>
        <v>3</v>
      </c>
      <c r="AT29" s="49">
        <f>(AS29/AS24)</f>
        <v>7.8534031413612562E-3</v>
      </c>
      <c r="AV29" s="48">
        <v>1</v>
      </c>
      <c r="AW29" s="49">
        <f>(AV29/AV24)</f>
        <v>2.717391304347826E-3</v>
      </c>
      <c r="AY29" s="48">
        <v>1</v>
      </c>
      <c r="AZ29" s="49">
        <f>(AY29/AY24)</f>
        <v>2.6595744680851063E-3</v>
      </c>
      <c r="BB29" s="48">
        <v>1</v>
      </c>
      <c r="BC29" s="49">
        <f>(BB29/BB24)</f>
        <v>2.5252525252525255E-3</v>
      </c>
      <c r="BE29" s="48">
        <v>8</v>
      </c>
      <c r="BF29" s="49">
        <f>(BE29/BE24)</f>
        <v>2.0833333333333332E-2</v>
      </c>
      <c r="BH29" s="48">
        <v>2</v>
      </c>
      <c r="BI29" s="49">
        <f>(BH29/BH24)</f>
        <v>4.8899755501222494E-3</v>
      </c>
      <c r="BK29" s="48">
        <v>3</v>
      </c>
      <c r="BL29" s="49">
        <f>(BK29/BK24)</f>
        <v>7.4999999999999997E-3</v>
      </c>
      <c r="BN29" s="48">
        <v>5</v>
      </c>
      <c r="BO29" s="49">
        <f>(BN29/BN24)</f>
        <v>1.1574074074074073E-2</v>
      </c>
      <c r="BQ29" s="48">
        <v>3</v>
      </c>
      <c r="BR29" s="49">
        <f>(BQ29/BQ24)</f>
        <v>6.3424947145877377E-3</v>
      </c>
      <c r="BT29" s="48">
        <v>1</v>
      </c>
      <c r="BU29" s="49">
        <f>(BT29/BT24)</f>
        <v>1.9455252918287938E-3</v>
      </c>
      <c r="BW29" s="48">
        <v>2</v>
      </c>
      <c r="BX29" s="49">
        <f>(BW29/BW24)</f>
        <v>3.552397868561279E-3</v>
      </c>
      <c r="BZ29" s="48">
        <v>5</v>
      </c>
      <c r="CA29" s="49">
        <f>(BZ29/BZ24)</f>
        <v>8.7108013937282226E-3</v>
      </c>
      <c r="CC29" s="48">
        <v>0</v>
      </c>
      <c r="CD29" s="49">
        <f>(CC29/CC24)</f>
        <v>0</v>
      </c>
      <c r="CF29" s="48">
        <v>0</v>
      </c>
      <c r="CG29" s="49">
        <f>(CF29/CF24)</f>
        <v>0</v>
      </c>
      <c r="CI29" s="48">
        <v>0</v>
      </c>
      <c r="CJ29" s="49">
        <f>(CI29/CI24)</f>
        <v>0</v>
      </c>
      <c r="CL29" s="48">
        <v>0</v>
      </c>
      <c r="CM29" s="49">
        <f>CL29/CL24</f>
        <v>0</v>
      </c>
      <c r="CO29" s="48">
        <v>18</v>
      </c>
      <c r="CP29" s="49">
        <f>CO29/CO24</f>
        <v>2.9950083194675542E-2</v>
      </c>
      <c r="CR29" s="48">
        <v>0</v>
      </c>
      <c r="CS29" s="49">
        <f>CR29/CR24</f>
        <v>0</v>
      </c>
      <c r="CU29" s="48">
        <v>1</v>
      </c>
      <c r="CV29" s="49">
        <f>CU29/CU24</f>
        <v>1.7241379310344827E-3</v>
      </c>
      <c r="CX29" s="48">
        <v>1</v>
      </c>
      <c r="CY29" s="49">
        <f>CX29/CX24</f>
        <v>1.7452006980802793E-3</v>
      </c>
      <c r="CZ29" s="49"/>
      <c r="DA29" s="48">
        <v>1</v>
      </c>
      <c r="DB29" s="49">
        <f>DA29/DA24</f>
        <v>1.6501650165016502E-3</v>
      </c>
      <c r="DC29" s="49"/>
      <c r="DD29" s="48">
        <v>0</v>
      </c>
      <c r="DE29" s="49">
        <f>DD29/DD24</f>
        <v>0</v>
      </c>
    </row>
    <row r="30" spans="1:109" s="19" customFormat="1" ht="2.25" customHeight="1">
      <c r="A30" s="21"/>
      <c r="B30" s="21"/>
      <c r="C30" s="21"/>
      <c r="D30" s="21"/>
      <c r="E30" s="21"/>
      <c r="F30" s="22"/>
      <c r="G30" s="23"/>
      <c r="H30" s="22"/>
      <c r="I30" s="22"/>
      <c r="J30" s="23"/>
      <c r="K30" s="24"/>
      <c r="L30" s="22"/>
      <c r="M30" s="23"/>
      <c r="N30" s="25"/>
      <c r="O30" s="22"/>
      <c r="P30" s="23"/>
      <c r="Q30" s="25"/>
      <c r="R30" s="22"/>
      <c r="S30" s="23"/>
      <c r="T30" s="25"/>
      <c r="U30" s="22"/>
      <c r="V30" s="23"/>
      <c r="W30" s="25"/>
      <c r="X30" s="22"/>
      <c r="Y30" s="23"/>
      <c r="Z30" s="25"/>
      <c r="AA30" s="22"/>
      <c r="AB30" s="23"/>
      <c r="AC30" s="25"/>
      <c r="AD30" s="22"/>
      <c r="AE30" s="23"/>
      <c r="AF30" s="25"/>
      <c r="AG30" s="22"/>
      <c r="AH30" s="23"/>
      <c r="AI30" s="25"/>
      <c r="AJ30" s="22"/>
      <c r="AK30" s="23"/>
      <c r="AL30" s="25"/>
      <c r="AM30" s="22"/>
      <c r="AN30" s="23"/>
      <c r="AO30" s="21"/>
      <c r="AP30" s="22"/>
      <c r="AQ30" s="23"/>
      <c r="AR30" s="21"/>
      <c r="AS30" s="22"/>
      <c r="AT30" s="23"/>
      <c r="AU30" s="21"/>
      <c r="AV30" s="22"/>
      <c r="AW30" s="23"/>
      <c r="AX30" s="21"/>
      <c r="AY30" s="22"/>
      <c r="AZ30" s="23"/>
      <c r="BA30" s="21"/>
      <c r="BB30" s="22"/>
      <c r="BC30" s="23"/>
      <c r="BD30" s="21"/>
      <c r="BE30" s="22"/>
      <c r="BF30" s="23"/>
      <c r="BG30" s="21"/>
      <c r="BH30" s="22"/>
      <c r="BI30" s="23"/>
      <c r="BJ30" s="21"/>
      <c r="BK30" s="22"/>
      <c r="BL30" s="23"/>
      <c r="BM30" s="21"/>
      <c r="BN30" s="22"/>
      <c r="BO30" s="23"/>
      <c r="BP30" s="21"/>
      <c r="BQ30" s="22"/>
      <c r="BR30" s="23"/>
      <c r="BS30" s="21"/>
      <c r="BT30" s="22"/>
      <c r="BU30" s="23"/>
      <c r="BV30" s="21"/>
      <c r="BW30" s="22"/>
      <c r="BX30" s="23"/>
      <c r="BY30" s="21"/>
      <c r="BZ30" s="22"/>
      <c r="CA30" s="23"/>
      <c r="CB30" s="21"/>
      <c r="CC30" s="22"/>
      <c r="CD30" s="23"/>
      <c r="CE30" s="21"/>
      <c r="CF30" s="22"/>
      <c r="CG30" s="23"/>
      <c r="CH30" s="21"/>
      <c r="CI30" s="22"/>
      <c r="CJ30" s="23"/>
      <c r="CK30" s="21"/>
      <c r="CL30" s="22"/>
      <c r="CM30" s="23"/>
      <c r="CN30" s="21"/>
      <c r="CO30" s="22"/>
      <c r="CP30" s="23"/>
      <c r="CQ30" s="21"/>
      <c r="CR30" s="22"/>
      <c r="CS30" s="23"/>
      <c r="CT30" s="21"/>
      <c r="CU30" s="22"/>
      <c r="CV30" s="23"/>
      <c r="CW30" s="21"/>
      <c r="CX30" s="22"/>
      <c r="CY30" s="23"/>
      <c r="CZ30" s="23"/>
      <c r="DA30" s="22"/>
      <c r="DB30" s="23"/>
      <c r="DC30" s="23"/>
      <c r="DD30" s="22"/>
      <c r="DE30" s="23"/>
    </row>
    <row r="31" spans="1:109" s="40" customFormat="1" ht="15" customHeight="1">
      <c r="A31" s="41" t="s">
        <v>43</v>
      </c>
      <c r="B31" s="41"/>
      <c r="C31" s="41"/>
      <c r="D31" s="41"/>
      <c r="E31" s="41"/>
      <c r="F31" s="42">
        <f>SUM(F32:F36)</f>
        <v>1903</v>
      </c>
      <c r="G31" s="43"/>
      <c r="H31" s="42"/>
      <c r="I31" s="42">
        <f>SUM(I32:I36)</f>
        <v>1785</v>
      </c>
      <c r="J31" s="43"/>
      <c r="K31" s="44"/>
      <c r="L31" s="42">
        <f>SUM(L32:L36)</f>
        <v>1759</v>
      </c>
      <c r="M31" s="43"/>
      <c r="N31" s="46"/>
      <c r="O31" s="42">
        <f>SUM(O32:O36)</f>
        <v>1762</v>
      </c>
      <c r="P31" s="43"/>
      <c r="Q31" s="46"/>
      <c r="R31" s="42">
        <f>SUM(R32:R36)</f>
        <v>1759</v>
      </c>
      <c r="S31" s="43"/>
      <c r="T31" s="46"/>
      <c r="U31" s="42">
        <f>SUM(U32:U36)</f>
        <v>1781</v>
      </c>
      <c r="V31" s="43"/>
      <c r="W31" s="46"/>
      <c r="X31" s="42">
        <f>SUM(X32:X36)</f>
        <v>1786</v>
      </c>
      <c r="Y31" s="43"/>
      <c r="Z31" s="46"/>
      <c r="AA31" s="42">
        <f>SUM(AA32:AA36)</f>
        <v>1749</v>
      </c>
      <c r="AB31" s="43"/>
      <c r="AC31" s="46"/>
      <c r="AD31" s="42">
        <f>SUM(AD32:AD36)</f>
        <v>1797</v>
      </c>
      <c r="AE31" s="43"/>
      <c r="AF31" s="46"/>
      <c r="AG31" s="42">
        <f>SUM(AG32:AG36)</f>
        <v>1781</v>
      </c>
      <c r="AH31" s="43"/>
      <c r="AI31" s="46"/>
      <c r="AJ31" s="42">
        <f>SUM(AJ32:AJ36)</f>
        <v>1779</v>
      </c>
      <c r="AK31" s="43"/>
      <c r="AL31" s="46"/>
      <c r="AM31" s="42">
        <f>SUM(AM32:AM36)</f>
        <v>1757</v>
      </c>
      <c r="AN31" s="43"/>
      <c r="AO31" s="41"/>
      <c r="AP31" s="42">
        <f>SUM(AP32:AP36)</f>
        <v>1720</v>
      </c>
      <c r="AQ31" s="43"/>
      <c r="AR31" s="41"/>
      <c r="AS31" s="42">
        <f>SUM(AS32:AS36)</f>
        <v>1751</v>
      </c>
      <c r="AT31" s="43"/>
      <c r="AU31" s="41"/>
      <c r="AV31" s="42">
        <f>SUM(AV32:AV36)</f>
        <v>1707</v>
      </c>
      <c r="AW31" s="43"/>
      <c r="AX31" s="41"/>
      <c r="AY31" s="42">
        <f>SUM(AY32:AY36)</f>
        <v>1734</v>
      </c>
      <c r="AZ31" s="43"/>
      <c r="BA31" s="41"/>
      <c r="BB31" s="42">
        <f>SUM(BB32:BB36)</f>
        <v>1709</v>
      </c>
      <c r="BC31" s="43"/>
      <c r="BD31" s="41"/>
      <c r="BE31" s="42">
        <f>SUM(BE32:BE36)</f>
        <v>1676</v>
      </c>
      <c r="BF31" s="43"/>
      <c r="BG31" s="41"/>
      <c r="BH31" s="42">
        <f>SUM(BH32:BH36)</f>
        <v>1723</v>
      </c>
      <c r="BI31" s="43"/>
      <c r="BJ31" s="41"/>
      <c r="BK31" s="42">
        <f>SUM(BK32:BK36)</f>
        <v>1746</v>
      </c>
      <c r="BL31" s="43"/>
      <c r="BM31" s="41"/>
      <c r="BN31" s="42">
        <f>SUM(BN32:BN36)</f>
        <v>1740</v>
      </c>
      <c r="BO31" s="43"/>
      <c r="BP31" s="41"/>
      <c r="BQ31" s="42">
        <f>SUM(BQ32:BQ36)</f>
        <v>1766</v>
      </c>
      <c r="BR31" s="43"/>
      <c r="BS31" s="41"/>
      <c r="BT31" s="42">
        <f>SUM(BT32:BT36)</f>
        <v>1845</v>
      </c>
      <c r="BU31" s="43"/>
      <c r="BV31" s="41"/>
      <c r="BW31" s="42">
        <f>SUM(BW32:BW36)</f>
        <v>1869</v>
      </c>
      <c r="BX31" s="43"/>
      <c r="BY31" s="41"/>
      <c r="BZ31" s="42">
        <f>SUM(BZ32:BZ36)</f>
        <v>1892</v>
      </c>
      <c r="CA31" s="43"/>
      <c r="CB31" s="41"/>
      <c r="CC31" s="42">
        <f>SUM(CC32:CC36)</f>
        <v>1973</v>
      </c>
      <c r="CD31" s="43"/>
      <c r="CE31" s="41"/>
      <c r="CF31" s="42">
        <f>SUM(CF32:CF36)</f>
        <v>1969</v>
      </c>
      <c r="CG31" s="43"/>
      <c r="CH31" s="41"/>
      <c r="CI31" s="42">
        <f>SUM(CI32:CI36)</f>
        <v>1966</v>
      </c>
      <c r="CJ31" s="43"/>
      <c r="CK31" s="41"/>
      <c r="CL31" s="42">
        <f>CL24+CL18</f>
        <v>1933</v>
      </c>
      <c r="CM31" s="43"/>
      <c r="CN31" s="41"/>
      <c r="CO31" s="42">
        <f>CO24+CO18</f>
        <v>1910</v>
      </c>
      <c r="CP31" s="43"/>
      <c r="CQ31" s="41"/>
      <c r="CR31" s="42">
        <f>CR24+CR18</f>
        <v>1858</v>
      </c>
      <c r="CS31" s="43"/>
      <c r="CT31" s="41"/>
      <c r="CU31" s="42">
        <f>CU24+CU18</f>
        <v>1799</v>
      </c>
      <c r="CV31" s="43"/>
      <c r="CW31" s="41"/>
      <c r="CX31" s="42">
        <f>CX24+CX18</f>
        <v>1749</v>
      </c>
      <c r="CY31" s="43"/>
      <c r="CZ31" s="43"/>
      <c r="DA31" s="42">
        <f>DA24+DA18</f>
        <v>1746</v>
      </c>
      <c r="DB31" s="43"/>
      <c r="DC31" s="43"/>
      <c r="DD31" s="42">
        <f>DD24+DD18</f>
        <v>1746</v>
      </c>
      <c r="DE31" s="43"/>
    </row>
    <row r="32" spans="1:109" s="53" customFormat="1" ht="15" customHeight="1">
      <c r="B32" s="53" t="s">
        <v>4</v>
      </c>
      <c r="F32" s="54">
        <f>SUM(F7+F13+F25)</f>
        <v>1349</v>
      </c>
      <c r="G32" s="55">
        <f>(F32/F31)</f>
        <v>0.70888071466106151</v>
      </c>
      <c r="H32" s="54"/>
      <c r="I32" s="54">
        <f>SUM(I7+I13+I25)</f>
        <v>1323</v>
      </c>
      <c r="J32" s="55">
        <f>(I32/I31)</f>
        <v>0.74117647058823533</v>
      </c>
      <c r="K32" s="56"/>
      <c r="L32" s="54">
        <f>SUM(L7+L13+L25)</f>
        <v>1330</v>
      </c>
      <c r="M32" s="55">
        <f>(L32/L31)</f>
        <v>0.75611142694712907</v>
      </c>
      <c r="N32" s="57"/>
      <c r="O32" s="54">
        <f>SUM(O7+O13+O25)</f>
        <v>1339</v>
      </c>
      <c r="P32" s="55">
        <f>(O32/O31)</f>
        <v>0.75993189557321228</v>
      </c>
      <c r="Q32" s="57"/>
      <c r="R32" s="54">
        <f>SUM(R7+R13+R25)</f>
        <v>1339</v>
      </c>
      <c r="S32" s="55">
        <f>(R32/R31)</f>
        <v>0.7612279704377487</v>
      </c>
      <c r="T32" s="57"/>
      <c r="U32" s="54">
        <f>SUM(U7+U13+U25)</f>
        <v>1353</v>
      </c>
      <c r="V32" s="55">
        <f>(U32/U31)</f>
        <v>0.75968556990454805</v>
      </c>
      <c r="W32" s="57"/>
      <c r="X32" s="54">
        <f>SUM(X7+X13+X25)</f>
        <v>1351</v>
      </c>
      <c r="Y32" s="55">
        <f>(X32/X31)</f>
        <v>0.7564389697648376</v>
      </c>
      <c r="Z32" s="57"/>
      <c r="AA32" s="54">
        <f>SUM(AA7+AA13+AA25)</f>
        <v>1349</v>
      </c>
      <c r="AB32" s="55">
        <f>(AA32/AA31)</f>
        <v>0.77129788450543169</v>
      </c>
      <c r="AC32" s="57"/>
      <c r="AD32" s="54">
        <f>SUM(AD7+AD13+AD25)</f>
        <v>1384</v>
      </c>
      <c r="AE32" s="55">
        <f>(AD32/AD31)</f>
        <v>0.77017250973845297</v>
      </c>
      <c r="AF32" s="57"/>
      <c r="AG32" s="54">
        <f>SUM(AG7+AG13+AG25)</f>
        <v>1371</v>
      </c>
      <c r="AH32" s="55">
        <f>(AG32/AG31)</f>
        <v>0.76979225154407638</v>
      </c>
      <c r="AI32" s="57"/>
      <c r="AJ32" s="54">
        <f>SUM(AJ7+AJ13+AJ25)</f>
        <v>1375</v>
      </c>
      <c r="AK32" s="55">
        <f>(AJ32/AJ31)</f>
        <v>0.77290612703766159</v>
      </c>
      <c r="AL32" s="57"/>
      <c r="AM32" s="54">
        <f>SUM(AM7+AM13+AM25)</f>
        <v>1345</v>
      </c>
      <c r="AN32" s="55">
        <f>(AM32/AM31)</f>
        <v>0.76550939100739901</v>
      </c>
      <c r="AP32" s="54">
        <v>1331</v>
      </c>
      <c r="AQ32" s="55">
        <f>(AP32/AP31)</f>
        <v>0.77383720930232558</v>
      </c>
      <c r="AS32" s="54">
        <v>1351</v>
      </c>
      <c r="AT32" s="55">
        <f>(AS32/AS31)</f>
        <v>0.77155910908052538</v>
      </c>
      <c r="AV32" s="54">
        <v>1313</v>
      </c>
      <c r="AW32" s="55">
        <f>(AV32/AV31)</f>
        <v>0.76918570591681312</v>
      </c>
      <c r="AY32" s="54">
        <v>1341</v>
      </c>
      <c r="AZ32" s="55">
        <f>(AY32/AY31)</f>
        <v>0.77335640138408301</v>
      </c>
      <c r="BB32" s="54">
        <f>BB7+BB13+BB25</f>
        <v>1310</v>
      </c>
      <c r="BC32" s="55">
        <f>(BB32/BB31)</f>
        <v>0.76653013458162667</v>
      </c>
      <c r="BE32" s="54">
        <f>BE7+BE13+BE25</f>
        <v>1278</v>
      </c>
      <c r="BF32" s="55">
        <f>(BE32/BE31)</f>
        <v>0.76252983293556087</v>
      </c>
      <c r="BH32" s="54">
        <f>BH7+BH13+BH25</f>
        <v>1317</v>
      </c>
      <c r="BI32" s="55">
        <f>(BH32/BH31)</f>
        <v>0.76436448055716777</v>
      </c>
      <c r="BK32" s="54">
        <f>BK7+BK13+BK25</f>
        <v>1349</v>
      </c>
      <c r="BL32" s="55">
        <f>(BK32/BK31)</f>
        <v>0.77262313860252008</v>
      </c>
      <c r="BN32" s="54">
        <f>BN7+BN13+BN25</f>
        <v>1330</v>
      </c>
      <c r="BO32" s="55">
        <f>(BN32/BN31)</f>
        <v>0.76436781609195403</v>
      </c>
      <c r="BQ32" s="54">
        <f>BQ7+BQ13+BQ25</f>
        <v>1341</v>
      </c>
      <c r="BR32" s="55">
        <f>(BQ32/BQ31)</f>
        <v>0.75934314835787087</v>
      </c>
      <c r="BT32" s="54">
        <f>BT7+BT13+BT25</f>
        <v>1390</v>
      </c>
      <c r="BU32" s="55">
        <f>(BT32/BT31)</f>
        <v>0.75338753387533874</v>
      </c>
      <c r="BW32" s="54">
        <f>BW7+BW13+BW25</f>
        <v>1396</v>
      </c>
      <c r="BX32" s="55">
        <f>(BW32/BW31)</f>
        <v>0.74692348849652224</v>
      </c>
      <c r="BZ32" s="54">
        <f>BZ7+BZ13+BZ25</f>
        <v>1416</v>
      </c>
      <c r="CA32" s="55">
        <f>(BZ32/BZ31)</f>
        <v>0.7484143763213531</v>
      </c>
      <c r="CC32" s="54">
        <f>CC7+CC13+CC25</f>
        <v>1583</v>
      </c>
      <c r="CD32" s="55">
        <f>(CC32/CC31)</f>
        <v>0.80233147491130263</v>
      </c>
      <c r="CF32" s="54">
        <f>CF7+CF13+CF25</f>
        <v>1573</v>
      </c>
      <c r="CG32" s="55">
        <f>(CF32/CF31)</f>
        <v>0.7988826815642458</v>
      </c>
      <c r="CI32" s="54">
        <f>CI7+CI13+CI25</f>
        <v>1579</v>
      </c>
      <c r="CJ32" s="55">
        <f>(CI32/CI31)</f>
        <v>0.80315361139369279</v>
      </c>
      <c r="CL32" s="54">
        <f>CL25+CL19</f>
        <v>1555</v>
      </c>
      <c r="CM32" s="55">
        <f>CL32/CL31</f>
        <v>0.80444904293843766</v>
      </c>
      <c r="CO32" s="54">
        <f>CO25+CO19</f>
        <v>1532</v>
      </c>
      <c r="CP32" s="55">
        <f>CO32/CO31</f>
        <v>0.80209424083769632</v>
      </c>
      <c r="CR32" s="54">
        <f>CR25+CR19</f>
        <v>1526</v>
      </c>
      <c r="CS32" s="55">
        <f>CR32/CR31</f>
        <v>0.82131324004305706</v>
      </c>
      <c r="CU32" s="54">
        <f>CU25+CU19</f>
        <v>1468</v>
      </c>
      <c r="CV32" s="55">
        <f>CU32/CU31</f>
        <v>0.81600889382990549</v>
      </c>
      <c r="CX32" s="54">
        <f>CX25+CX19</f>
        <v>1413</v>
      </c>
      <c r="CY32" s="55">
        <f>CX32/CX31</f>
        <v>0.80789022298456259</v>
      </c>
      <c r="CZ32" s="55"/>
      <c r="DA32" s="54">
        <f>DA25+DA19</f>
        <v>1390</v>
      </c>
      <c r="DB32" s="55">
        <f>DA32/DA31</f>
        <v>0.79610538373424966</v>
      </c>
      <c r="DC32" s="55"/>
      <c r="DD32" s="54">
        <f>DD25+DD19</f>
        <v>1378</v>
      </c>
      <c r="DE32" s="55">
        <f>DD32/DD31</f>
        <v>0.78923253150057271</v>
      </c>
    </row>
    <row r="33" spans="1:109" s="53" customFormat="1" ht="15" customHeight="1">
      <c r="B33" s="53" t="s">
        <v>19</v>
      </c>
      <c r="F33" s="54">
        <f>SUM(F8+F14+F26)</f>
        <v>421</v>
      </c>
      <c r="G33" s="55">
        <f>(F33/F31)</f>
        <v>0.22122963741460852</v>
      </c>
      <c r="H33" s="54"/>
      <c r="I33" s="54">
        <f>SUM(I8+I14+I26)</f>
        <v>348</v>
      </c>
      <c r="J33" s="55">
        <f>(I33/I31)</f>
        <v>0.19495798319327731</v>
      </c>
      <c r="K33" s="56"/>
      <c r="L33" s="54">
        <f>SUM(L8+L14+L26)</f>
        <v>329</v>
      </c>
      <c r="M33" s="55">
        <f>(L33/L31)</f>
        <v>0.18703808982376349</v>
      </c>
      <c r="N33" s="57"/>
      <c r="O33" s="54">
        <f>SUM(O8+O14+O26)</f>
        <v>328</v>
      </c>
      <c r="P33" s="55">
        <f>(O33/O31)</f>
        <v>0.18615209988649262</v>
      </c>
      <c r="Q33" s="57"/>
      <c r="R33" s="54">
        <f>SUM(R8+R14+R26)</f>
        <v>325</v>
      </c>
      <c r="S33" s="55">
        <f>(R33/R31)</f>
        <v>0.1847640704945992</v>
      </c>
      <c r="T33" s="57"/>
      <c r="U33" s="54">
        <f>SUM(U8+U14+U26)</f>
        <v>337</v>
      </c>
      <c r="V33" s="55">
        <f>(U33/U31)</f>
        <v>0.18921953958450308</v>
      </c>
      <c r="W33" s="57"/>
      <c r="X33" s="54">
        <f>SUM(X8+X14+X26)</f>
        <v>349</v>
      </c>
      <c r="Y33" s="55">
        <f>(X33/X31)</f>
        <v>0.19540873460246361</v>
      </c>
      <c r="Z33" s="57"/>
      <c r="AA33" s="54">
        <f>SUM(AA8+AA14+AA26)</f>
        <v>306</v>
      </c>
      <c r="AB33" s="55">
        <f>(AA33/AA31)</f>
        <v>0.17495711835334476</v>
      </c>
      <c r="AC33" s="57"/>
      <c r="AD33" s="54">
        <f>SUM(AD8+AD14+AD26)</f>
        <v>314</v>
      </c>
      <c r="AE33" s="55">
        <f>(AD33/AD31)</f>
        <v>0.17473567056204786</v>
      </c>
      <c r="AF33" s="57"/>
      <c r="AG33" s="54">
        <f>SUM(AG8+AG14+AG26)</f>
        <v>304</v>
      </c>
      <c r="AH33" s="55">
        <f>(AG33/AG31)</f>
        <v>0.17069062324536777</v>
      </c>
      <c r="AI33" s="57"/>
      <c r="AJ33" s="54">
        <f>SUM(AJ8+AJ14+AJ26)</f>
        <v>302</v>
      </c>
      <c r="AK33" s="55">
        <f>(AJ33/AJ31)</f>
        <v>0.16975829117481731</v>
      </c>
      <c r="AL33" s="57"/>
      <c r="AM33" s="54">
        <f>SUM(AM8+AM14+AM26)</f>
        <v>303</v>
      </c>
      <c r="AN33" s="55">
        <f>(AM33/AM31)</f>
        <v>0.17245304496300512</v>
      </c>
      <c r="AP33" s="54">
        <v>294</v>
      </c>
      <c r="AQ33" s="55">
        <f>(AP33/AP31)</f>
        <v>0.17093023255813952</v>
      </c>
      <c r="AS33" s="54">
        <v>300</v>
      </c>
      <c r="AT33" s="55">
        <f>(AS33/AS31)</f>
        <v>0.17133066818960593</v>
      </c>
      <c r="AV33" s="54">
        <v>299</v>
      </c>
      <c r="AW33" s="55">
        <f>(AV33/AV31)</f>
        <v>0.1751611013473931</v>
      </c>
      <c r="AY33" s="54">
        <v>287</v>
      </c>
      <c r="AZ33" s="55">
        <f>(AY33/AY31)</f>
        <v>0.16551326412918108</v>
      </c>
      <c r="BB33" s="54">
        <f>BB8+BB14+BB26</f>
        <v>290</v>
      </c>
      <c r="BC33" s="55">
        <f>(BB33/BB31)</f>
        <v>0.16968987712112346</v>
      </c>
      <c r="BE33" s="54">
        <f>BE8+BE14+BE26</f>
        <v>283</v>
      </c>
      <c r="BF33" s="55">
        <f>(BE33/BE31)</f>
        <v>0.16885441527446302</v>
      </c>
      <c r="BH33" s="54">
        <f>BH8+BH14+BH26</f>
        <v>298</v>
      </c>
      <c r="BI33" s="55">
        <f>(BH33/BH31)</f>
        <v>0.17295414973882764</v>
      </c>
      <c r="BK33" s="54">
        <f>BK8+BK14+BK26</f>
        <v>279</v>
      </c>
      <c r="BL33" s="55">
        <f>(BK33/BK31)</f>
        <v>0.15979381443298968</v>
      </c>
      <c r="BN33" s="54">
        <f>BN8+BN14+BN26</f>
        <v>292</v>
      </c>
      <c r="BO33" s="55">
        <f>(BN33/BN31)</f>
        <v>0.167816091954023</v>
      </c>
      <c r="BQ33" s="54">
        <f>BQ8+BQ14+BQ26</f>
        <v>309</v>
      </c>
      <c r="BR33" s="55">
        <f>(BQ33/BQ31)</f>
        <v>0.17497168742921856</v>
      </c>
      <c r="BT33" s="54">
        <f>BT8+BT14+BT26</f>
        <v>338</v>
      </c>
      <c r="BU33" s="55">
        <f>(BT33/BT31)</f>
        <v>0.18319783197831979</v>
      </c>
      <c r="BW33" s="54">
        <f>BW8+BW14+BW26</f>
        <v>351</v>
      </c>
      <c r="BX33" s="55">
        <f>(BW33/BW31)</f>
        <v>0.18780096308186195</v>
      </c>
      <c r="BZ33" s="54">
        <f>BZ8+BZ14+BZ26</f>
        <v>360</v>
      </c>
      <c r="CA33" s="55">
        <f>(BZ33/BZ31)</f>
        <v>0.19027484143763213</v>
      </c>
      <c r="CC33" s="54">
        <f>CC8+CC14+CC26</f>
        <v>364</v>
      </c>
      <c r="CD33" s="55">
        <f>(CC33/CC31)</f>
        <v>0.18449062341611758</v>
      </c>
      <c r="CF33" s="54">
        <f>CF8+CF14+CF26</f>
        <v>372</v>
      </c>
      <c r="CG33" s="55">
        <f>(CF33/CF31)</f>
        <v>0.18892839004570849</v>
      </c>
      <c r="CI33" s="54">
        <f>CI8+CI14+CI26</f>
        <v>369</v>
      </c>
      <c r="CJ33" s="55">
        <f>(CI33/CI31)</f>
        <v>0.18769074262461852</v>
      </c>
      <c r="CL33" s="54">
        <f>CL26+CL20</f>
        <v>360</v>
      </c>
      <c r="CM33" s="55">
        <f>CL33/CL31</f>
        <v>0.18623900672529747</v>
      </c>
      <c r="CO33" s="54">
        <f>CO26+CO20</f>
        <v>341</v>
      </c>
      <c r="CP33" s="55">
        <f>CO33/CO31</f>
        <v>0.17853403141361257</v>
      </c>
      <c r="CR33" s="54">
        <f>CR26+CR20</f>
        <v>317</v>
      </c>
      <c r="CS33" s="55">
        <f>CR33/CR31</f>
        <v>0.17061356297093649</v>
      </c>
      <c r="CU33" s="54">
        <f>CU26+CU20</f>
        <v>310</v>
      </c>
      <c r="CV33" s="55">
        <f>CU33/CU31</f>
        <v>0.17231795441912173</v>
      </c>
      <c r="CX33" s="54">
        <f>CX26+CX20</f>
        <v>314</v>
      </c>
      <c r="CY33" s="55">
        <f>CX33/CX31</f>
        <v>0.17953116066323613</v>
      </c>
      <c r="CZ33" s="55"/>
      <c r="DA33" s="54">
        <f>DA26+DA20</f>
        <v>333</v>
      </c>
      <c r="DB33" s="55">
        <f>DA33/DA31</f>
        <v>0.19072164948453607</v>
      </c>
      <c r="DC33" s="55"/>
      <c r="DD33" s="54">
        <f>DD26+DD20</f>
        <v>348</v>
      </c>
      <c r="DE33" s="55">
        <f>DD33/DD31</f>
        <v>0.19931271477663232</v>
      </c>
    </row>
    <row r="34" spans="1:109" s="53" customFormat="1" ht="15" hidden="1" customHeight="1">
      <c r="B34" s="53" t="s">
        <v>28</v>
      </c>
      <c r="F34" s="54">
        <f>SUM(F9+F15+F27)</f>
        <v>68</v>
      </c>
      <c r="G34" s="55">
        <f>(F34/F31)</f>
        <v>3.5733053074093538E-2</v>
      </c>
      <c r="H34" s="54"/>
      <c r="I34" s="54">
        <f>SUM(I9+I15+I27)</f>
        <v>62</v>
      </c>
      <c r="J34" s="55">
        <f>(I34/I31)</f>
        <v>3.4733893557422971E-2</v>
      </c>
      <c r="K34" s="56"/>
      <c r="L34" s="54">
        <f>SUM(L9+L15+L27)</f>
        <v>53</v>
      </c>
      <c r="M34" s="55">
        <f>(L34/L31)</f>
        <v>3.0130756111426946E-2</v>
      </c>
      <c r="N34" s="57"/>
      <c r="O34" s="54">
        <f>SUM(O9+O15+O27)</f>
        <v>53</v>
      </c>
      <c r="P34" s="55">
        <f>(O34/O31)</f>
        <v>3.0079455164585697E-2</v>
      </c>
      <c r="Q34" s="57"/>
      <c r="R34" s="54">
        <f>SUM(R9+R15+R27)</f>
        <v>57</v>
      </c>
      <c r="S34" s="55">
        <f>(R34/R31)</f>
        <v>3.2404775440591248E-2</v>
      </c>
      <c r="T34" s="57"/>
      <c r="U34" s="54">
        <f>SUM(U9+U15+U27)</f>
        <v>65</v>
      </c>
      <c r="V34" s="55">
        <f>(U34/U31)</f>
        <v>3.6496350364963501E-2</v>
      </c>
      <c r="W34" s="57"/>
      <c r="X34" s="54">
        <f>SUM(X9+X15+X27)</f>
        <v>62</v>
      </c>
      <c r="Y34" s="55">
        <f>(X34/X31)</f>
        <v>3.471444568868981E-2</v>
      </c>
      <c r="Z34" s="57"/>
      <c r="AA34" s="54">
        <f>SUM(AA9+AA15+AA27)</f>
        <v>63</v>
      </c>
      <c r="AB34" s="55">
        <f>(AA34/AA31)</f>
        <v>3.6020583190394515E-2</v>
      </c>
      <c r="AC34" s="57"/>
      <c r="AD34" s="54">
        <f>SUM(AD9+AD15+AD27)</f>
        <v>65</v>
      </c>
      <c r="AE34" s="55">
        <f>(AD34/AD31)</f>
        <v>3.6171396772398445E-2</v>
      </c>
      <c r="AF34" s="57"/>
      <c r="AG34" s="54">
        <f>SUM(AG9+AG15+AG27)</f>
        <v>62</v>
      </c>
      <c r="AH34" s="55">
        <f>(AG34/AG31)</f>
        <v>3.4811903425042111E-2</v>
      </c>
      <c r="AI34" s="57"/>
      <c r="AJ34" s="54">
        <f>SUM(AJ9+AJ15+AJ27)</f>
        <v>65</v>
      </c>
      <c r="AK34" s="55">
        <f>(AJ34/AJ31)</f>
        <v>3.6537380550871273E-2</v>
      </c>
      <c r="AL34" s="57"/>
      <c r="AM34" s="54">
        <f>SUM(AM9+AM15+AM27)</f>
        <v>61</v>
      </c>
      <c r="AN34" s="55">
        <f>(AM34/AM31)</f>
        <v>3.4718269778030733E-2</v>
      </c>
      <c r="AP34" s="54">
        <v>64</v>
      </c>
      <c r="AQ34" s="55">
        <f>(AP34/AP31)</f>
        <v>3.7209302325581395E-2</v>
      </c>
      <c r="AS34" s="54">
        <v>72</v>
      </c>
      <c r="AT34" s="55">
        <f>(AS34/AS31)</f>
        <v>4.1119360365505425E-2</v>
      </c>
      <c r="AV34" s="54">
        <v>79</v>
      </c>
      <c r="AW34" s="55">
        <f>(AV34/AV31)</f>
        <v>4.6280023432923256E-2</v>
      </c>
      <c r="AY34" s="54">
        <v>86</v>
      </c>
      <c r="AZ34" s="55">
        <f>(AY34/AY31)</f>
        <v>4.9596309111880045E-2</v>
      </c>
      <c r="BB34" s="54">
        <f>BB9+BB15+BB27</f>
        <v>91</v>
      </c>
      <c r="BC34" s="55">
        <f>(BB34/BB31)</f>
        <v>5.3247513165593917E-2</v>
      </c>
      <c r="BE34" s="54">
        <f>BE9+BE15+BE27</f>
        <v>96</v>
      </c>
      <c r="BF34" s="55">
        <f>(BE34/BE31)</f>
        <v>5.7279236276849645E-2</v>
      </c>
      <c r="BH34" s="54">
        <f>BH9+BH15+BH27</f>
        <v>98</v>
      </c>
      <c r="BI34" s="55">
        <f>(BH34/BH31)</f>
        <v>5.6877539175856064E-2</v>
      </c>
      <c r="BK34" s="54">
        <f>BK9+BK15+BK27</f>
        <v>99</v>
      </c>
      <c r="BL34" s="55">
        <f>(BK34/BK31)</f>
        <v>5.6701030927835051E-2</v>
      </c>
      <c r="BN34" s="54">
        <f>BN9+BN15+BN27</f>
        <v>100</v>
      </c>
      <c r="BO34" s="55">
        <f>(BN34/BN31)</f>
        <v>5.7471264367816091E-2</v>
      </c>
      <c r="BQ34" s="54">
        <f>BQ9+BQ15+BQ27</f>
        <v>101</v>
      </c>
      <c r="BR34" s="55">
        <f>(BQ34/BQ31)</f>
        <v>5.7191392978482448E-2</v>
      </c>
      <c r="BT34" s="54">
        <f>BT9+BT15+BT27</f>
        <v>102</v>
      </c>
      <c r="BU34" s="55">
        <f>(BT34/BT31)</f>
        <v>5.5284552845528454E-2</v>
      </c>
      <c r="BW34" s="54">
        <f>BW9+BW15+BW27</f>
        <v>107</v>
      </c>
      <c r="BX34" s="55">
        <f>(BW34/BW31)</f>
        <v>5.7249866238630286E-2</v>
      </c>
      <c r="BZ34" s="54">
        <f>BZ9+BZ15+BZ27</f>
        <v>93</v>
      </c>
      <c r="CA34" s="55">
        <f>(BZ34/BZ31)</f>
        <v>4.915433403805497E-2</v>
      </c>
      <c r="CC34" s="54">
        <f>CC9+CC15+CC27</f>
        <v>9</v>
      </c>
      <c r="CD34" s="55">
        <f>(CC34/CC31)</f>
        <v>4.5615813482007099E-3</v>
      </c>
      <c r="CF34" s="54">
        <f>CF9+CF15+CF27</f>
        <v>11</v>
      </c>
      <c r="CG34" s="55">
        <f>(CF34/CF31)</f>
        <v>5.5865921787709499E-3</v>
      </c>
      <c r="CI34" s="54">
        <f>CI9+CI15+CI27</f>
        <v>3</v>
      </c>
      <c r="CJ34" s="55">
        <f>(CI34/CI31)</f>
        <v>1.525940996948118E-3</v>
      </c>
      <c r="CL34" s="54">
        <f>CL27+CL21</f>
        <v>0</v>
      </c>
      <c r="CM34" s="55">
        <f>CL34/CL31</f>
        <v>0</v>
      </c>
      <c r="CO34" s="54">
        <f>CO27+CO21</f>
        <v>0</v>
      </c>
      <c r="CP34" s="55">
        <f>CO34/CO31</f>
        <v>0</v>
      </c>
      <c r="CR34" s="54">
        <f>CR27+CR21</f>
        <v>0</v>
      </c>
      <c r="CS34" s="55">
        <f>CR34/CR31</f>
        <v>0</v>
      </c>
      <c r="CU34" s="54">
        <f>CU27+CU21</f>
        <v>0</v>
      </c>
      <c r="CV34" s="55">
        <f>CU34/CU31</f>
        <v>0</v>
      </c>
      <c r="CX34" s="54">
        <f>CX27+CX21</f>
        <v>0</v>
      </c>
      <c r="CY34" s="55">
        <f>CX34/CX31</f>
        <v>0</v>
      </c>
      <c r="CZ34" s="55"/>
      <c r="DA34" s="54">
        <f>DA27+DA21</f>
        <v>0</v>
      </c>
      <c r="DB34" s="55">
        <f>DA34/DA31</f>
        <v>0</v>
      </c>
      <c r="DC34" s="55"/>
      <c r="DD34" s="54">
        <f>DD27+DD21</f>
        <v>0</v>
      </c>
      <c r="DE34" s="55">
        <f>DD34/DD31</f>
        <v>0</v>
      </c>
    </row>
    <row r="35" spans="1:109" s="53" customFormat="1" ht="15" customHeight="1">
      <c r="B35" s="53" t="s">
        <v>20</v>
      </c>
      <c r="F35" s="54">
        <f>SUM(F10+F16+F28)</f>
        <v>58</v>
      </c>
      <c r="G35" s="55">
        <f>(F35/F31)</f>
        <v>3.047819232790331E-2</v>
      </c>
      <c r="H35" s="54"/>
      <c r="I35" s="54">
        <f>SUM(I10+I16+I28)</f>
        <v>51</v>
      </c>
      <c r="J35" s="55">
        <f>(I35/I31)</f>
        <v>2.8571428571428571E-2</v>
      </c>
      <c r="K35" s="56"/>
      <c r="L35" s="54">
        <f>SUM(L10+L16+L28)</f>
        <v>43</v>
      </c>
      <c r="M35" s="55">
        <f>(L35/L31)</f>
        <v>2.4445707788516201E-2</v>
      </c>
      <c r="N35" s="57"/>
      <c r="O35" s="54">
        <f>SUM(O10+O16+O28)</f>
        <v>42</v>
      </c>
      <c r="P35" s="55">
        <f>(O35/O31)</f>
        <v>2.383654937570942E-2</v>
      </c>
      <c r="Q35" s="57"/>
      <c r="R35" s="54">
        <f>SUM(R10+R16+R28)</f>
        <v>37</v>
      </c>
      <c r="S35" s="55">
        <f>(R35/R31)</f>
        <v>2.1034678794769755E-2</v>
      </c>
      <c r="T35" s="57"/>
      <c r="U35" s="54">
        <f>SUM(U10+U16+U28)</f>
        <v>26</v>
      </c>
      <c r="V35" s="55">
        <f>(U35/U31)</f>
        <v>1.4598540145985401E-2</v>
      </c>
      <c r="W35" s="57"/>
      <c r="X35" s="54">
        <f>SUM(X10+X16+X28)</f>
        <v>24</v>
      </c>
      <c r="Y35" s="55">
        <f>(X35/X31)</f>
        <v>1.3437849944008958E-2</v>
      </c>
      <c r="Z35" s="57"/>
      <c r="AA35" s="54">
        <f>SUM(AA10+AA16+AA28)</f>
        <v>31</v>
      </c>
      <c r="AB35" s="55">
        <f>(AA35/AA31)</f>
        <v>1.7724413950829045E-2</v>
      </c>
      <c r="AC35" s="57"/>
      <c r="AD35" s="54">
        <f>SUM(AD10+AD16+AD28)</f>
        <v>34</v>
      </c>
      <c r="AE35" s="55">
        <f>(AD35/AD31)</f>
        <v>1.8920422927100722E-2</v>
      </c>
      <c r="AF35" s="57"/>
      <c r="AG35" s="54">
        <f>SUM(AG10+AG16+AG28)</f>
        <v>38</v>
      </c>
      <c r="AH35" s="55">
        <f>(AG35/AG31)</f>
        <v>2.1336327905670971E-2</v>
      </c>
      <c r="AI35" s="57"/>
      <c r="AJ35" s="54">
        <f>SUM(AJ10+AJ16+AJ28)</f>
        <v>29</v>
      </c>
      <c r="AK35" s="55">
        <f>(AJ35/AJ31)</f>
        <v>1.6301292861157952E-2</v>
      </c>
      <c r="AL35" s="57"/>
      <c r="AM35" s="54">
        <f>SUM(AM10+AM16+AM28)</f>
        <v>45</v>
      </c>
      <c r="AN35" s="55">
        <f>(AM35/AM31)</f>
        <v>2.5611838360842343E-2</v>
      </c>
      <c r="AP35" s="54">
        <v>28</v>
      </c>
      <c r="AQ35" s="55">
        <f>(AP35/AP31)</f>
        <v>1.627906976744186E-2</v>
      </c>
      <c r="AS35" s="54">
        <v>24</v>
      </c>
      <c r="AT35" s="55">
        <f>(AS35/AS31)</f>
        <v>1.3706453455168474E-2</v>
      </c>
      <c r="AV35" s="54">
        <v>15</v>
      </c>
      <c r="AW35" s="55">
        <f>(AV35/AV31)</f>
        <v>8.7873462214411256E-3</v>
      </c>
      <c r="AY35" s="54">
        <v>18</v>
      </c>
      <c r="AZ35" s="55">
        <f>(AY35/AY31)</f>
        <v>1.0380622837370242E-2</v>
      </c>
      <c r="BB35" s="54">
        <f>BB10+BB16+BB28</f>
        <v>17</v>
      </c>
      <c r="BC35" s="55">
        <f>(BB35/BB31)</f>
        <v>9.9473376243417195E-3</v>
      </c>
      <c r="BE35" s="54">
        <f>BE10+BE16+BE28</f>
        <v>11</v>
      </c>
      <c r="BF35" s="55">
        <f>(BE35/BE31)</f>
        <v>6.5632458233890216E-3</v>
      </c>
      <c r="BH35" s="54">
        <f>BH10+BH16+BH28</f>
        <v>8</v>
      </c>
      <c r="BI35" s="55">
        <f>(BH35/BH31)</f>
        <v>4.6430644225188625E-3</v>
      </c>
      <c r="BK35" s="54">
        <f>BK10+BK16+BK28</f>
        <v>16</v>
      </c>
      <c r="BL35" s="55">
        <f>(BK35/BK31)</f>
        <v>9.1638029782359683E-3</v>
      </c>
      <c r="BN35" s="54">
        <f>BN10+BN16+BN28</f>
        <v>13</v>
      </c>
      <c r="BO35" s="55">
        <f>(BN35/BN31)</f>
        <v>7.4712643678160919E-3</v>
      </c>
      <c r="BQ35" s="54">
        <f>BQ10+BQ16+BQ28</f>
        <v>12</v>
      </c>
      <c r="BR35" s="55">
        <f>(BQ35/BQ31)</f>
        <v>6.7950169875424689E-3</v>
      </c>
      <c r="BT35" s="54">
        <f>BT10+BT16+BT28</f>
        <v>14</v>
      </c>
      <c r="BU35" s="55">
        <f>(BT35/BT31)</f>
        <v>7.5880758807588076E-3</v>
      </c>
      <c r="BW35" s="54">
        <f>BW10+BW16+BW28</f>
        <v>13</v>
      </c>
      <c r="BX35" s="55">
        <f>(BW35/BW31)</f>
        <v>6.9555912252541466E-3</v>
      </c>
      <c r="BZ35" s="54">
        <f>BZ10+BZ16+BZ28</f>
        <v>18</v>
      </c>
      <c r="CA35" s="55">
        <f>(BZ35/BZ31)</f>
        <v>9.5137420718816069E-3</v>
      </c>
      <c r="CC35" s="54">
        <f>CC10+CC16+CC28</f>
        <v>17</v>
      </c>
      <c r="CD35" s="55">
        <f>(CC35/CC31)</f>
        <v>8.6163203243791175E-3</v>
      </c>
      <c r="CF35" s="54">
        <f>CF10+CF16+CF28</f>
        <v>13</v>
      </c>
      <c r="CG35" s="55">
        <f>(CF35/CF31)</f>
        <v>6.6023362112747584E-3</v>
      </c>
      <c r="CI35" s="54">
        <f>CI10+CI16+CI28</f>
        <v>15</v>
      </c>
      <c r="CJ35" s="55">
        <f>(CI35/CI31)</f>
        <v>7.6297049847405905E-3</v>
      </c>
      <c r="CL35" s="54">
        <f>CL28+CL22</f>
        <v>18</v>
      </c>
      <c r="CM35" s="55">
        <f>CL35/CL31</f>
        <v>9.311950336264873E-3</v>
      </c>
      <c r="CO35" s="54">
        <f>CO28+CO22</f>
        <v>16</v>
      </c>
      <c r="CP35" s="55">
        <f>CO35/CO31</f>
        <v>8.3769633507853412E-3</v>
      </c>
      <c r="CR35" s="54">
        <f>CR28+CR22</f>
        <v>15</v>
      </c>
      <c r="CS35" s="55">
        <f>CR35/CR31</f>
        <v>8.0731969860064583E-3</v>
      </c>
      <c r="CU35" s="54">
        <f>CU28+CU22</f>
        <v>20</v>
      </c>
      <c r="CV35" s="55">
        <f>CU35/CU31</f>
        <v>1.1117287381878822E-2</v>
      </c>
      <c r="CX35" s="54">
        <f>CX28+CX22</f>
        <v>21</v>
      </c>
      <c r="CY35" s="55">
        <f>CX35/CX31</f>
        <v>1.2006861063464836E-2</v>
      </c>
      <c r="CZ35" s="55"/>
      <c r="DA35" s="54">
        <f>DA28+DA22</f>
        <v>21</v>
      </c>
      <c r="DB35" s="55">
        <f>DA35/DA31</f>
        <v>1.2027491408934709E-2</v>
      </c>
      <c r="DC35" s="55"/>
      <c r="DD35" s="54">
        <f>DD28+DD22</f>
        <v>20</v>
      </c>
      <c r="DE35" s="55">
        <f>DD35/DD31</f>
        <v>1.1454753722794959E-2</v>
      </c>
    </row>
    <row r="36" spans="1:109" s="53" customFormat="1" ht="15" customHeight="1">
      <c r="B36" s="53" t="s">
        <v>17</v>
      </c>
      <c r="F36" s="54">
        <f>SUM(F11+F17+F29)</f>
        <v>7</v>
      </c>
      <c r="G36" s="55">
        <f>(F36/F31)</f>
        <v>3.6784025223331584E-3</v>
      </c>
      <c r="H36" s="54"/>
      <c r="I36" s="54">
        <f>SUM(I11+I17+I29)</f>
        <v>1</v>
      </c>
      <c r="J36" s="55">
        <f>(I36/I31)</f>
        <v>5.602240896358543E-4</v>
      </c>
      <c r="K36" s="56"/>
      <c r="L36" s="54">
        <f>SUM(L11+L17+L29)</f>
        <v>4</v>
      </c>
      <c r="M36" s="55">
        <f>(L36/L31)</f>
        <v>2.2740193291642978E-3</v>
      </c>
      <c r="N36" s="57"/>
      <c r="O36" s="54">
        <f>SUM(O11+O17+O29)</f>
        <v>0</v>
      </c>
      <c r="P36" s="55">
        <f>(O36/O31)</f>
        <v>0</v>
      </c>
      <c r="Q36" s="57"/>
      <c r="R36" s="54">
        <f>SUM(R11+R17+R29)</f>
        <v>1</v>
      </c>
      <c r="S36" s="55">
        <f>(R36/R31)</f>
        <v>5.6850483229107444E-4</v>
      </c>
      <c r="T36" s="57"/>
      <c r="U36" s="54">
        <f>SUM(U11+U17+U29)</f>
        <v>0</v>
      </c>
      <c r="V36" s="55">
        <f>(U36/U31)</f>
        <v>0</v>
      </c>
      <c r="W36" s="57"/>
      <c r="X36" s="54">
        <f>SUM(X11+X17+X29)</f>
        <v>0</v>
      </c>
      <c r="Y36" s="55">
        <f>(X36/X31)</f>
        <v>0</v>
      </c>
      <c r="Z36" s="57"/>
      <c r="AA36" s="54">
        <f>SUM(AA11+AA17+AA29)</f>
        <v>0</v>
      </c>
      <c r="AB36" s="55">
        <f>(AA36/AA31)</f>
        <v>0</v>
      </c>
      <c r="AC36" s="57"/>
      <c r="AD36" s="54">
        <f>SUM(AD11+AD17+AD29)</f>
        <v>0</v>
      </c>
      <c r="AE36" s="55">
        <f>(AD36/AD31)</f>
        <v>0</v>
      </c>
      <c r="AF36" s="57"/>
      <c r="AG36" s="54">
        <f>SUM(AG11+AG17+AG29)</f>
        <v>6</v>
      </c>
      <c r="AH36" s="55">
        <f>(AG36/AG31)</f>
        <v>3.368893879842785E-3</v>
      </c>
      <c r="AI36" s="57"/>
      <c r="AJ36" s="54">
        <f>SUM(AJ11+AJ17+AJ29)</f>
        <v>8</v>
      </c>
      <c r="AK36" s="55">
        <f>(AJ36/AJ31)</f>
        <v>4.4969083754918494E-3</v>
      </c>
      <c r="AL36" s="57"/>
      <c r="AM36" s="54">
        <f>SUM(AM11+AM17+AM29)</f>
        <v>3</v>
      </c>
      <c r="AN36" s="55">
        <f>(AM36/AM31)</f>
        <v>1.7074558907228231E-3</v>
      </c>
      <c r="AP36" s="54">
        <v>3</v>
      </c>
      <c r="AQ36" s="55">
        <f>(AP36/AP31)</f>
        <v>1.7441860465116279E-3</v>
      </c>
      <c r="AS36" s="54">
        <v>4</v>
      </c>
      <c r="AT36" s="55">
        <f>(AS36/AS31)</f>
        <v>2.2844089091947459E-3</v>
      </c>
      <c r="AV36" s="54">
        <v>1</v>
      </c>
      <c r="AW36" s="55">
        <f>(AV36/AV31)</f>
        <v>5.8582308142940832E-4</v>
      </c>
      <c r="AY36" s="54">
        <v>2</v>
      </c>
      <c r="AZ36" s="55">
        <f>(AY36/AY31)</f>
        <v>1.1534025374855825E-3</v>
      </c>
      <c r="BB36" s="54">
        <f>BB11+BB17+BB29</f>
        <v>1</v>
      </c>
      <c r="BC36" s="55">
        <f>(BB36/BB31)</f>
        <v>5.8513750731421885E-4</v>
      </c>
      <c r="BE36" s="54">
        <f>BE11+BE17+BE29</f>
        <v>8</v>
      </c>
      <c r="BF36" s="55">
        <f>(BE36/BE31)</f>
        <v>4.7732696897374704E-3</v>
      </c>
      <c r="BH36" s="54">
        <f>BH11+BH17+BH29</f>
        <v>2</v>
      </c>
      <c r="BI36" s="55">
        <f>(BH36/BH31)</f>
        <v>1.1607661056297156E-3</v>
      </c>
      <c r="BK36" s="54">
        <f>BK11+BK17+BK29</f>
        <v>3</v>
      </c>
      <c r="BL36" s="55">
        <f>(BK36/BK31)</f>
        <v>1.718213058419244E-3</v>
      </c>
      <c r="BN36" s="54">
        <f>BN11+BN17+BN29</f>
        <v>5</v>
      </c>
      <c r="BO36" s="55">
        <f>(BN36/BN31)</f>
        <v>2.8735632183908046E-3</v>
      </c>
      <c r="BQ36" s="54">
        <f>BQ11+BQ17+BQ29</f>
        <v>3</v>
      </c>
      <c r="BR36" s="55">
        <f>(BQ36/BQ31)</f>
        <v>1.6987542468856172E-3</v>
      </c>
      <c r="BT36" s="54">
        <f>BT11+BT17+BT29</f>
        <v>1</v>
      </c>
      <c r="BU36" s="55">
        <f>(BT36/BT31)</f>
        <v>5.4200542005420054E-4</v>
      </c>
      <c r="BW36" s="54">
        <f>BW11+BW17+BW29</f>
        <v>2</v>
      </c>
      <c r="BX36" s="55">
        <f>(BW36/BW31)</f>
        <v>1.0700909577314071E-3</v>
      </c>
      <c r="BZ36" s="54">
        <f>BZ11+BZ17+BZ29</f>
        <v>5</v>
      </c>
      <c r="CA36" s="55">
        <f>(BZ36/BZ31)</f>
        <v>2.6427061310782241E-3</v>
      </c>
      <c r="CC36" s="54">
        <f>CC11+CC17+CC29</f>
        <v>0</v>
      </c>
      <c r="CD36" s="55">
        <f>(CC36/CC31)</f>
        <v>0</v>
      </c>
      <c r="CF36" s="54">
        <f>CF11+CF17+CF29</f>
        <v>0</v>
      </c>
      <c r="CG36" s="55">
        <f>(CF36/CF31)</f>
        <v>0</v>
      </c>
      <c r="CI36" s="54">
        <f>CI11+CI17+CI29</f>
        <v>0</v>
      </c>
      <c r="CJ36" s="55">
        <f>(CI36/CI31)</f>
        <v>0</v>
      </c>
      <c r="CL36" s="54">
        <v>0</v>
      </c>
      <c r="CM36" s="55">
        <f>CL36/CL31</f>
        <v>0</v>
      </c>
      <c r="CO36" s="54">
        <f>SUM(CO23,CO29)</f>
        <v>21</v>
      </c>
      <c r="CP36" s="55">
        <f>CO36/CO31</f>
        <v>1.0994764397905759E-2</v>
      </c>
      <c r="CR36" s="54">
        <f>SUM(CR23,CR29)</f>
        <v>0</v>
      </c>
      <c r="CS36" s="55">
        <f>CR36/CR31</f>
        <v>0</v>
      </c>
      <c r="CU36" s="54">
        <f>SUM(CU23,CU29)</f>
        <v>1</v>
      </c>
      <c r="CV36" s="55">
        <f>CU36/CU31</f>
        <v>5.5586436909394106E-4</v>
      </c>
      <c r="CX36" s="54">
        <f>SUM(CX23,CX29)</f>
        <v>1</v>
      </c>
      <c r="CY36" s="55">
        <f>CX36/CX31</f>
        <v>5.717552887364208E-4</v>
      </c>
      <c r="CZ36" s="55"/>
      <c r="DA36" s="54">
        <f>SUM(DA23,DA29)</f>
        <v>2</v>
      </c>
      <c r="DB36" s="55">
        <f>DA36/DA31</f>
        <v>1.145475372279496E-3</v>
      </c>
      <c r="DC36" s="55"/>
      <c r="DD36" s="54">
        <f>SUM(DD23,DD29)</f>
        <v>0</v>
      </c>
      <c r="DE36" s="55">
        <f>DD36/DD31</f>
        <v>0</v>
      </c>
    </row>
    <row r="37" spans="1:109" s="53" customFormat="1" ht="12.6" customHeight="1">
      <c r="F37" s="54"/>
      <c r="G37" s="55"/>
      <c r="H37" s="54"/>
      <c r="I37" s="54"/>
      <c r="J37" s="55"/>
      <c r="K37" s="56"/>
      <c r="L37" s="54"/>
      <c r="M37" s="55"/>
      <c r="N37" s="57"/>
      <c r="O37" s="54"/>
      <c r="P37" s="55"/>
      <c r="Q37" s="57"/>
      <c r="R37" s="54"/>
      <c r="S37" s="55"/>
      <c r="T37" s="57"/>
      <c r="U37" s="54"/>
      <c r="V37" s="55"/>
      <c r="W37" s="57"/>
      <c r="X37" s="54"/>
      <c r="Y37" s="55"/>
      <c r="Z37" s="57"/>
      <c r="AA37" s="54"/>
      <c r="AB37" s="55"/>
      <c r="AC37" s="57"/>
      <c r="AD37" s="54"/>
      <c r="AE37" s="55"/>
      <c r="AF37" s="57"/>
      <c r="AG37" s="54"/>
      <c r="AH37" s="55"/>
      <c r="AI37" s="57"/>
      <c r="AJ37" s="54"/>
      <c r="AK37" s="55"/>
      <c r="AL37" s="57"/>
      <c r="AM37" s="54"/>
      <c r="AN37" s="55"/>
      <c r="AP37" s="54"/>
      <c r="AQ37" s="55"/>
      <c r="AS37" s="54"/>
      <c r="AT37" s="55"/>
      <c r="AV37" s="54"/>
      <c r="AW37" s="55"/>
      <c r="AY37" s="54"/>
      <c r="AZ37" s="55"/>
      <c r="BB37" s="54"/>
      <c r="BC37" s="55"/>
      <c r="BE37" s="54"/>
      <c r="BF37" s="55"/>
      <c r="BH37" s="54"/>
      <c r="BI37" s="55"/>
      <c r="BK37" s="54"/>
      <c r="BL37" s="55"/>
      <c r="BN37" s="54"/>
      <c r="BO37" s="55"/>
      <c r="BQ37" s="54"/>
      <c r="BR37" s="55"/>
      <c r="BT37" s="54"/>
      <c r="BU37" s="55"/>
      <c r="BW37" s="54"/>
      <c r="BX37" s="55"/>
      <c r="BZ37" s="54"/>
      <c r="CA37" s="55"/>
      <c r="CC37" s="54"/>
      <c r="CD37" s="55"/>
      <c r="CF37" s="54"/>
      <c r="CG37" s="55"/>
      <c r="CI37" s="54"/>
      <c r="CJ37" s="55"/>
      <c r="CL37" s="54"/>
      <c r="CM37" s="55"/>
      <c r="CO37" s="54"/>
      <c r="CP37" s="55"/>
      <c r="CR37" s="54"/>
      <c r="CS37" s="55"/>
      <c r="CU37" s="54"/>
      <c r="CV37" s="55"/>
      <c r="CX37" s="54"/>
      <c r="CY37" s="55"/>
      <c r="CZ37" s="55"/>
      <c r="DA37" s="55"/>
      <c r="DB37" s="55"/>
      <c r="DC37" s="55"/>
      <c r="DD37" s="55"/>
      <c r="DE37" s="55"/>
    </row>
    <row r="38" spans="1:109" s="71" customFormat="1" ht="13.5">
      <c r="A38" s="67" t="s">
        <v>52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8"/>
      <c r="BZ38" s="67"/>
      <c r="CA38" s="67"/>
      <c r="CB38" s="68"/>
      <c r="CC38" s="67"/>
      <c r="CD38" s="67"/>
      <c r="CE38" s="68"/>
      <c r="CF38" s="69"/>
      <c r="CG38" s="69"/>
      <c r="CH38" s="70"/>
      <c r="CJ38" s="69"/>
      <c r="CK38" s="70"/>
      <c r="CM38" s="69"/>
      <c r="CN38" s="70"/>
      <c r="CQ38" s="70"/>
      <c r="CT38" s="70"/>
      <c r="CW38" s="70"/>
    </row>
    <row r="39" spans="1:109" s="71" customFormat="1" ht="13.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8"/>
      <c r="BZ39" s="67"/>
      <c r="CA39" s="67"/>
      <c r="CB39" s="68"/>
      <c r="CC39" s="67"/>
      <c r="CD39" s="67"/>
      <c r="CE39" s="68"/>
      <c r="CF39" s="69"/>
      <c r="CG39" s="69"/>
      <c r="CH39" s="70"/>
      <c r="CJ39" s="69"/>
      <c r="CK39" s="70"/>
      <c r="CM39" s="69"/>
      <c r="CN39" s="70"/>
      <c r="CQ39" s="70"/>
      <c r="CT39" s="70"/>
      <c r="CW39" s="70"/>
    </row>
    <row r="40" spans="1:109" s="71" customFormat="1" ht="13.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8"/>
      <c r="BZ40" s="67"/>
      <c r="CA40" s="67"/>
      <c r="CB40" s="68"/>
      <c r="CC40" s="67"/>
      <c r="CD40" s="67"/>
      <c r="CE40" s="68"/>
      <c r="CF40" s="69"/>
      <c r="CG40" s="69"/>
      <c r="CH40" s="70"/>
      <c r="CJ40" s="69"/>
      <c r="CK40" s="70"/>
      <c r="CM40" s="69"/>
      <c r="CN40" s="70"/>
      <c r="CQ40" s="70"/>
      <c r="CT40" s="70"/>
      <c r="CW40" s="70"/>
    </row>
    <row r="41" spans="1:109" s="28" customFormat="1" ht="27" customHeight="1">
      <c r="F41" s="29"/>
      <c r="G41" s="30"/>
      <c r="H41" s="29"/>
      <c r="I41" s="29"/>
      <c r="J41" s="30"/>
      <c r="K41" s="31"/>
      <c r="L41" s="29"/>
      <c r="M41" s="30"/>
      <c r="N41" s="32"/>
      <c r="O41" s="29"/>
      <c r="P41" s="30"/>
      <c r="Q41" s="32"/>
      <c r="R41" s="29"/>
      <c r="S41" s="30"/>
      <c r="T41" s="32"/>
      <c r="U41" s="29"/>
      <c r="V41" s="30"/>
      <c r="W41" s="32"/>
      <c r="X41" s="29"/>
      <c r="Y41" s="30"/>
      <c r="Z41" s="32"/>
      <c r="AA41" s="29"/>
      <c r="AB41" s="30"/>
      <c r="AC41" s="32"/>
      <c r="AD41" s="29"/>
      <c r="AE41" s="30"/>
      <c r="AF41" s="32"/>
      <c r="AG41" s="29"/>
      <c r="AH41" s="30"/>
      <c r="AI41" s="32"/>
      <c r="AJ41" s="29"/>
      <c r="AK41" s="30"/>
      <c r="AL41" s="32"/>
      <c r="AM41" s="29"/>
      <c r="AN41" s="30"/>
      <c r="AP41" s="29"/>
      <c r="AQ41" s="30"/>
      <c r="AS41" s="29"/>
      <c r="AT41" s="30"/>
      <c r="AV41" s="29"/>
      <c r="AW41" s="30"/>
      <c r="AY41" s="29"/>
      <c r="AZ41" s="30"/>
      <c r="BB41" s="29"/>
      <c r="BC41" s="30"/>
      <c r="BE41" s="29"/>
      <c r="BF41" s="30"/>
      <c r="BH41" s="29"/>
      <c r="BI41" s="30"/>
      <c r="BK41" s="29"/>
      <c r="BL41" s="30"/>
      <c r="BN41" s="29"/>
      <c r="BO41" s="30"/>
      <c r="BQ41" s="29"/>
      <c r="BR41" s="30"/>
      <c r="BT41" s="29"/>
      <c r="BU41" s="30"/>
      <c r="BW41" s="29"/>
      <c r="BX41" s="30"/>
      <c r="BZ41" s="29"/>
      <c r="CA41" s="30"/>
      <c r="CC41" s="29"/>
      <c r="CD41" s="30"/>
      <c r="CF41" s="29"/>
      <c r="CG41" s="30"/>
      <c r="CI41" s="29"/>
      <c r="CJ41" s="30"/>
      <c r="CL41" s="29"/>
      <c r="CM41" s="30"/>
      <c r="CO41" s="29"/>
      <c r="CP41" s="30"/>
      <c r="CR41" s="29"/>
      <c r="CS41" s="30"/>
      <c r="CU41" s="29"/>
      <c r="CV41" s="30"/>
      <c r="CX41" s="29"/>
      <c r="CY41" s="30"/>
      <c r="CZ41" s="30"/>
      <c r="DA41" s="30"/>
      <c r="DB41" s="30"/>
      <c r="DC41" s="30"/>
      <c r="DD41" s="30"/>
      <c r="DE41" s="30"/>
    </row>
    <row r="42" spans="1:109" s="28" customFormat="1" ht="15" customHeight="1">
      <c r="F42" s="29"/>
      <c r="G42" s="30"/>
      <c r="H42" s="29"/>
      <c r="I42" s="29"/>
      <c r="J42" s="30"/>
      <c r="K42" s="31"/>
      <c r="L42" s="29"/>
      <c r="M42" s="30"/>
      <c r="N42" s="32"/>
      <c r="O42" s="29"/>
      <c r="P42" s="30"/>
      <c r="Q42" s="32"/>
      <c r="R42" s="29"/>
      <c r="S42" s="30"/>
      <c r="T42" s="32"/>
      <c r="U42" s="29"/>
      <c r="V42" s="30"/>
      <c r="W42" s="32"/>
      <c r="X42" s="29"/>
      <c r="Y42" s="30"/>
      <c r="Z42" s="32"/>
      <c r="AA42" s="29"/>
      <c r="AB42" s="30"/>
      <c r="AC42" s="32"/>
      <c r="AD42" s="29"/>
      <c r="AE42" s="30"/>
      <c r="AF42" s="32"/>
      <c r="AG42" s="29"/>
      <c r="AH42" s="30"/>
      <c r="AI42" s="32"/>
      <c r="AJ42" s="29"/>
      <c r="AK42" s="30"/>
      <c r="AL42" s="32"/>
      <c r="AM42" s="29"/>
      <c r="AN42" s="30"/>
      <c r="AP42" s="29"/>
      <c r="AQ42" s="30"/>
      <c r="AS42" s="29"/>
      <c r="AT42" s="30"/>
      <c r="AV42" s="29"/>
      <c r="AW42" s="30"/>
      <c r="AY42" s="29"/>
      <c r="AZ42" s="30"/>
      <c r="BB42" s="29"/>
      <c r="BC42" s="30"/>
      <c r="BE42" s="29"/>
      <c r="BF42" s="30"/>
      <c r="BH42" s="29"/>
      <c r="BI42" s="30"/>
      <c r="BK42" s="29"/>
      <c r="BL42" s="30"/>
      <c r="BN42" s="29"/>
      <c r="BO42" s="30"/>
      <c r="BQ42" s="29"/>
      <c r="BR42" s="30"/>
      <c r="BT42" s="29"/>
      <c r="BU42" s="30"/>
      <c r="BW42" s="29"/>
      <c r="BX42" s="30"/>
      <c r="BZ42" s="29"/>
      <c r="CA42" s="30"/>
      <c r="CC42" s="29"/>
      <c r="CD42" s="30"/>
      <c r="CF42" s="29"/>
      <c r="CG42" s="30"/>
      <c r="CI42" s="29"/>
      <c r="CJ42" s="30"/>
      <c r="CL42" s="29"/>
      <c r="CM42" s="30"/>
      <c r="CO42" s="29"/>
      <c r="CP42" s="30"/>
      <c r="CR42" s="29"/>
      <c r="CS42" s="30"/>
      <c r="CU42" s="29"/>
      <c r="CV42" s="30"/>
      <c r="CX42" s="29"/>
      <c r="CY42" s="30"/>
      <c r="CZ42" s="30"/>
      <c r="DA42" s="30"/>
      <c r="DB42" s="30"/>
      <c r="DC42" s="30"/>
      <c r="DD42" s="30"/>
      <c r="DE42" s="30"/>
    </row>
    <row r="43" spans="1:109" s="1" customFormat="1" ht="12.75" customHeight="1">
      <c r="A43" s="2"/>
      <c r="B43" s="2"/>
      <c r="C43" s="2"/>
      <c r="D43" s="2"/>
      <c r="E43" s="2"/>
      <c r="F43" s="11"/>
      <c r="G43" s="9"/>
      <c r="H43" s="5"/>
      <c r="I43" s="11"/>
      <c r="J43" s="9"/>
      <c r="K43" s="5"/>
      <c r="L43" s="11"/>
      <c r="M43" s="9"/>
      <c r="N43" s="3"/>
      <c r="O43" s="11"/>
      <c r="P43" s="9"/>
      <c r="Q43" s="3"/>
      <c r="R43" s="11"/>
      <c r="S43" s="9"/>
      <c r="T43" s="3"/>
      <c r="U43" s="11"/>
      <c r="V43" s="9"/>
      <c r="W43" s="3"/>
      <c r="X43" s="11"/>
      <c r="Y43" s="9"/>
      <c r="Z43" s="3"/>
      <c r="AA43" s="11"/>
      <c r="AB43" s="9"/>
      <c r="AC43" s="3"/>
      <c r="AD43" s="11"/>
      <c r="AE43" s="9"/>
      <c r="AF43" s="3"/>
      <c r="AG43" s="11"/>
      <c r="AH43" s="9"/>
      <c r="AI43" s="3"/>
      <c r="AJ43" s="11"/>
      <c r="AK43" s="9"/>
      <c r="AL43" s="3"/>
      <c r="AM43" s="11"/>
      <c r="AN43" s="9"/>
      <c r="AP43" s="11"/>
      <c r="AQ43" s="9"/>
      <c r="AS43" s="11"/>
      <c r="AT43" s="9"/>
      <c r="AV43" s="11"/>
      <c r="AW43" s="9"/>
      <c r="AY43" s="11"/>
      <c r="AZ43" s="9"/>
      <c r="BB43" s="11"/>
      <c r="BC43" s="9"/>
      <c r="BE43" s="11"/>
      <c r="BF43" s="9"/>
      <c r="BH43" s="11"/>
      <c r="BI43" s="9"/>
      <c r="BK43" s="11"/>
      <c r="BL43" s="9"/>
      <c r="BN43" s="11"/>
      <c r="BO43" s="9"/>
      <c r="BQ43" s="11"/>
      <c r="BR43" s="9"/>
      <c r="BT43" s="11"/>
      <c r="BU43" s="9"/>
      <c r="BW43" s="11"/>
      <c r="BX43" s="9"/>
      <c r="BZ43" s="11"/>
      <c r="CA43" s="9"/>
      <c r="CC43" s="11"/>
      <c r="CD43" s="9"/>
      <c r="CF43" s="11"/>
      <c r="CG43" s="9"/>
      <c r="CI43" s="11"/>
      <c r="CJ43" s="9"/>
      <c r="CL43" s="11"/>
      <c r="CM43" s="9"/>
      <c r="CO43" s="11"/>
      <c r="CP43" s="9"/>
      <c r="CR43" s="11"/>
      <c r="CS43" s="9"/>
      <c r="CU43" s="11"/>
      <c r="CV43" s="9"/>
      <c r="CX43" s="11"/>
      <c r="CY43" s="9"/>
      <c r="CZ43" s="9"/>
      <c r="DA43" s="9"/>
      <c r="DB43" s="9"/>
      <c r="DC43" s="9"/>
      <c r="DD43" s="9"/>
      <c r="DE43" s="9"/>
    </row>
    <row r="44" spans="1:109" s="1" customFormat="1" ht="12.75" customHeight="1">
      <c r="A44" s="2"/>
      <c r="B44" s="2"/>
      <c r="C44" s="2"/>
      <c r="D44" s="2"/>
      <c r="E44" s="2"/>
      <c r="F44" s="11"/>
      <c r="G44" s="9"/>
      <c r="H44" s="5"/>
      <c r="I44" s="11"/>
      <c r="J44" s="9"/>
      <c r="K44" s="5"/>
      <c r="L44" s="11"/>
      <c r="M44" s="9"/>
      <c r="N44" s="3"/>
      <c r="O44" s="11"/>
      <c r="P44" s="9"/>
      <c r="Q44" s="3"/>
      <c r="R44" s="11"/>
      <c r="S44" s="9"/>
      <c r="T44" s="3"/>
      <c r="U44" s="11"/>
      <c r="V44" s="9"/>
      <c r="W44" s="3"/>
      <c r="X44" s="11"/>
      <c r="Y44" s="9"/>
      <c r="Z44" s="3"/>
      <c r="AA44" s="11"/>
      <c r="AB44" s="9"/>
      <c r="AC44" s="3"/>
      <c r="AD44" s="11"/>
      <c r="AE44" s="9"/>
      <c r="AF44" s="3"/>
      <c r="AG44" s="11"/>
      <c r="AH44" s="9"/>
      <c r="AI44" s="3"/>
      <c r="AJ44" s="11"/>
      <c r="AK44" s="9"/>
      <c r="AL44" s="3"/>
      <c r="AM44" s="11"/>
      <c r="AN44" s="9"/>
      <c r="AP44" s="11"/>
      <c r="AQ44" s="9"/>
      <c r="AS44" s="11"/>
      <c r="AT44" s="9"/>
      <c r="AV44" s="11"/>
      <c r="AW44" s="9"/>
      <c r="AY44" s="11"/>
      <c r="AZ44" s="9"/>
      <c r="BB44" s="11"/>
      <c r="BC44" s="9"/>
      <c r="BE44" s="11"/>
      <c r="BF44" s="9"/>
      <c r="BH44" s="11"/>
      <c r="BI44" s="9"/>
      <c r="BK44" s="11"/>
      <c r="BL44" s="9"/>
      <c r="BN44" s="11"/>
      <c r="BO44" s="9"/>
      <c r="BQ44" s="11"/>
      <c r="BR44" s="9"/>
      <c r="BT44" s="11"/>
      <c r="BU44" s="9"/>
      <c r="BW44" s="11"/>
      <c r="BX44" s="9"/>
      <c r="BZ44" s="11"/>
      <c r="CA44" s="9"/>
      <c r="CC44" s="11"/>
      <c r="CD44" s="9"/>
      <c r="CF44" s="11"/>
      <c r="CG44" s="9"/>
      <c r="CI44" s="11"/>
      <c r="CJ44" s="9"/>
      <c r="CL44" s="11"/>
      <c r="CM44" s="9"/>
      <c r="CO44" s="11"/>
      <c r="CP44" s="9"/>
      <c r="CR44" s="11"/>
      <c r="CS44" s="9"/>
      <c r="CU44" s="11"/>
      <c r="CV44" s="9"/>
      <c r="CX44" s="11"/>
      <c r="CY44" s="9"/>
      <c r="CZ44" s="9"/>
      <c r="DA44" s="9"/>
      <c r="DB44" s="9"/>
      <c r="DC44" s="9"/>
      <c r="DD44" s="9"/>
      <c r="DE44" s="9"/>
    </row>
    <row r="45" spans="1:109" s="1" customFormat="1" ht="12.75" customHeight="1">
      <c r="A45" s="2"/>
      <c r="B45" s="2"/>
      <c r="C45" s="2"/>
      <c r="D45" s="2"/>
      <c r="E45" s="19"/>
      <c r="F45" s="11"/>
      <c r="G45" s="9"/>
      <c r="H45" s="5"/>
      <c r="I45" s="11"/>
      <c r="J45" s="9"/>
      <c r="K45" s="5"/>
      <c r="L45" s="11"/>
      <c r="M45" s="9"/>
      <c r="N45" s="3"/>
      <c r="O45" s="11"/>
      <c r="P45" s="9"/>
      <c r="Q45" s="3"/>
      <c r="R45" s="11"/>
      <c r="S45" s="9"/>
      <c r="T45" s="3"/>
      <c r="U45" s="11"/>
      <c r="V45" s="9"/>
      <c r="W45" s="3"/>
      <c r="X45" s="11"/>
      <c r="Y45" s="9"/>
      <c r="Z45" s="3"/>
      <c r="AA45" s="11"/>
      <c r="AB45" s="9"/>
      <c r="AC45" s="3"/>
      <c r="AD45" s="11"/>
      <c r="AE45" s="9"/>
      <c r="AF45" s="3"/>
      <c r="AG45" s="11"/>
      <c r="AH45" s="9"/>
      <c r="AI45" s="3"/>
      <c r="AJ45" s="11"/>
      <c r="AK45" s="9"/>
      <c r="AL45" s="3"/>
      <c r="AM45" s="11"/>
      <c r="AN45" s="9"/>
      <c r="AP45" s="11"/>
      <c r="AQ45" s="9"/>
      <c r="AS45" s="11"/>
      <c r="AT45" s="9"/>
      <c r="AV45" s="11"/>
      <c r="AW45" s="9"/>
      <c r="AY45" s="11"/>
      <c r="AZ45" s="9"/>
      <c r="BB45" s="11"/>
      <c r="BC45" s="9"/>
      <c r="BE45" s="11"/>
      <c r="BF45" s="9"/>
      <c r="BH45" s="11"/>
      <c r="BI45" s="9"/>
      <c r="BK45" s="26"/>
      <c r="BL45" s="26"/>
      <c r="BN45" s="11"/>
      <c r="BO45" s="9"/>
      <c r="BQ45" s="11"/>
      <c r="BR45" s="9"/>
      <c r="BT45" s="11"/>
      <c r="BU45" s="9"/>
      <c r="BW45" s="11"/>
      <c r="BX45" s="9"/>
      <c r="BZ45" s="11"/>
      <c r="CA45" s="9"/>
      <c r="CC45" s="11"/>
      <c r="CD45" s="9"/>
      <c r="CF45" s="11"/>
      <c r="CG45" s="9"/>
      <c r="CI45" s="11"/>
      <c r="CJ45" s="9"/>
      <c r="CL45" s="11"/>
      <c r="CM45" s="9"/>
      <c r="CO45" s="11"/>
      <c r="CP45" s="9"/>
      <c r="CR45" s="11"/>
      <c r="CS45" s="9"/>
      <c r="CU45" s="11"/>
      <c r="CV45" s="9"/>
      <c r="CX45" s="11"/>
      <c r="CY45" s="9"/>
      <c r="CZ45" s="9"/>
      <c r="DA45" s="9"/>
      <c r="DB45" s="9"/>
      <c r="DC45" s="9"/>
      <c r="DD45" s="9"/>
      <c r="DE45" s="9"/>
    </row>
    <row r="46" spans="1:109" s="1" customFormat="1" ht="12.75" customHeight="1">
      <c r="A46" s="2"/>
      <c r="B46" s="2"/>
      <c r="C46" s="2"/>
      <c r="D46" s="2"/>
      <c r="E46" s="19"/>
      <c r="F46" s="11"/>
      <c r="G46" s="9"/>
      <c r="H46" s="5"/>
      <c r="I46" s="11"/>
      <c r="J46" s="9"/>
      <c r="K46" s="5"/>
      <c r="L46" s="11"/>
      <c r="M46" s="9"/>
      <c r="N46" s="3"/>
      <c r="O46" s="11"/>
      <c r="P46" s="9"/>
      <c r="Q46" s="3"/>
      <c r="R46" s="11"/>
      <c r="S46" s="9"/>
      <c r="T46" s="3"/>
      <c r="U46" s="11"/>
      <c r="V46" s="9"/>
      <c r="W46" s="3"/>
      <c r="X46" s="11"/>
      <c r="Y46" s="9"/>
      <c r="Z46" s="3"/>
      <c r="AA46" s="11"/>
      <c r="AB46" s="9"/>
      <c r="AC46" s="3"/>
      <c r="AD46" s="11"/>
      <c r="AE46" s="9"/>
      <c r="AF46" s="3"/>
      <c r="AG46" s="11"/>
      <c r="AH46" s="9"/>
      <c r="AI46" s="3"/>
      <c r="AJ46" s="11"/>
      <c r="AK46" s="9"/>
      <c r="AL46" s="3"/>
      <c r="AM46" s="11"/>
      <c r="AN46" s="9"/>
      <c r="AP46" s="11"/>
      <c r="AQ46" s="9"/>
      <c r="AS46" s="11"/>
      <c r="AT46" s="9"/>
      <c r="AV46" s="11"/>
      <c r="AW46" s="9"/>
      <c r="AY46" s="11"/>
      <c r="AZ46" s="9"/>
      <c r="BB46" s="11"/>
      <c r="BC46" s="9"/>
      <c r="BE46" s="11"/>
      <c r="BF46" s="9"/>
      <c r="BH46" s="11"/>
      <c r="BI46" s="9"/>
      <c r="BK46" s="26"/>
      <c r="BL46" s="26"/>
      <c r="BN46" s="11"/>
      <c r="BO46" s="9"/>
      <c r="BQ46" s="11"/>
      <c r="BR46" s="9"/>
      <c r="BT46" s="11"/>
      <c r="BU46" s="9"/>
      <c r="BW46" s="11"/>
      <c r="BX46" s="9"/>
      <c r="BZ46" s="11"/>
      <c r="CA46" s="9"/>
      <c r="CC46" s="11"/>
      <c r="CD46" s="9"/>
      <c r="CF46" s="11"/>
      <c r="CG46" s="9"/>
      <c r="CI46" s="11"/>
      <c r="CJ46" s="9"/>
      <c r="CL46" s="11"/>
      <c r="CM46" s="9"/>
      <c r="CO46" s="11"/>
      <c r="CP46" s="9"/>
      <c r="CR46" s="11"/>
      <c r="CS46" s="9"/>
      <c r="CU46" s="11"/>
      <c r="CV46" s="9"/>
      <c r="CX46" s="11"/>
      <c r="CY46" s="9"/>
      <c r="CZ46" s="9"/>
      <c r="DA46" s="9"/>
      <c r="DB46" s="9"/>
      <c r="DC46" s="9"/>
      <c r="DD46" s="9"/>
      <c r="DE46" s="9"/>
    </row>
    <row r="47" spans="1:109" s="1" customFormat="1" ht="12.75" customHeight="1">
      <c r="A47" s="2"/>
      <c r="B47" s="2"/>
      <c r="C47" s="2"/>
      <c r="D47" s="2"/>
      <c r="E47" s="19"/>
      <c r="F47" s="11"/>
      <c r="G47" s="9"/>
      <c r="H47" s="5"/>
      <c r="I47" s="11"/>
      <c r="J47" s="9"/>
      <c r="K47" s="5"/>
      <c r="L47" s="11"/>
      <c r="M47" s="9"/>
      <c r="N47" s="3"/>
      <c r="O47" s="11"/>
      <c r="P47" s="9"/>
      <c r="Q47" s="3"/>
      <c r="R47" s="11"/>
      <c r="S47" s="9"/>
      <c r="T47" s="3"/>
      <c r="U47" s="11"/>
      <c r="V47" s="9"/>
      <c r="W47" s="3"/>
      <c r="X47" s="11"/>
      <c r="Y47" s="9"/>
      <c r="Z47" s="3"/>
      <c r="AA47" s="11"/>
      <c r="AB47" s="9"/>
      <c r="AC47" s="3"/>
      <c r="AD47" s="11"/>
      <c r="AE47" s="9"/>
      <c r="AF47" s="3"/>
      <c r="AG47" s="11"/>
      <c r="AH47" s="9"/>
      <c r="AI47" s="3"/>
      <c r="AJ47" s="11"/>
      <c r="AK47" s="9"/>
      <c r="AL47" s="3"/>
      <c r="AM47" s="11"/>
      <c r="AN47" s="9"/>
      <c r="AP47" s="11"/>
      <c r="AQ47" s="9"/>
      <c r="AS47" s="11"/>
      <c r="AT47" s="9"/>
      <c r="AV47" s="11"/>
      <c r="AW47" s="9"/>
      <c r="AY47" s="11"/>
      <c r="AZ47" s="9"/>
      <c r="BB47" s="11"/>
      <c r="BC47" s="9"/>
      <c r="BE47" s="11"/>
      <c r="BF47" s="9"/>
      <c r="BH47" s="11"/>
      <c r="BI47" s="9"/>
      <c r="BK47" s="26"/>
      <c r="BL47" s="26"/>
      <c r="BN47" s="11"/>
      <c r="BO47" s="9"/>
      <c r="BQ47" s="11"/>
      <c r="BR47" s="9"/>
      <c r="BT47" s="11"/>
      <c r="BU47" s="9"/>
      <c r="BW47" s="11"/>
      <c r="BX47" s="9"/>
      <c r="BZ47" s="11"/>
      <c r="CA47" s="9"/>
      <c r="CC47" s="11"/>
      <c r="CD47" s="9"/>
      <c r="CF47" s="11"/>
      <c r="CG47" s="9"/>
      <c r="CI47" s="11"/>
      <c r="CJ47" s="9"/>
      <c r="CL47" s="11"/>
      <c r="CM47" s="9"/>
      <c r="CO47" s="11"/>
      <c r="CP47" s="9"/>
      <c r="CR47" s="11"/>
      <c r="CS47" s="9"/>
      <c r="CU47" s="11"/>
      <c r="CV47" s="9"/>
      <c r="CX47" s="11"/>
      <c r="CY47" s="9"/>
      <c r="CZ47" s="9"/>
      <c r="DA47" s="9"/>
      <c r="DB47" s="9"/>
      <c r="DC47" s="9"/>
      <c r="DD47" s="9"/>
      <c r="DE47" s="9"/>
    </row>
    <row r="48" spans="1:109" s="1" customFormat="1" ht="12.75" customHeight="1">
      <c r="A48" s="2"/>
      <c r="B48" s="2"/>
      <c r="C48" s="2"/>
      <c r="D48" s="2"/>
      <c r="E48" s="19"/>
      <c r="F48" s="11"/>
      <c r="G48" s="9"/>
      <c r="H48" s="5"/>
      <c r="I48" s="11"/>
      <c r="J48" s="9"/>
      <c r="K48" s="5"/>
      <c r="L48" s="11"/>
      <c r="M48" s="9"/>
      <c r="N48" s="3"/>
      <c r="O48" s="11"/>
      <c r="P48" s="9"/>
      <c r="Q48" s="3"/>
      <c r="R48" s="11"/>
      <c r="S48" s="9"/>
      <c r="T48" s="3"/>
      <c r="U48" s="11"/>
      <c r="V48" s="9"/>
      <c r="W48" s="3"/>
      <c r="X48" s="11"/>
      <c r="Y48" s="9"/>
      <c r="Z48" s="3"/>
      <c r="AA48" s="11"/>
      <c r="AB48" s="9"/>
      <c r="AC48" s="3"/>
      <c r="AD48" s="11"/>
      <c r="AE48" s="9"/>
      <c r="AF48" s="3"/>
      <c r="AG48" s="11"/>
      <c r="AH48" s="9"/>
      <c r="AI48" s="3"/>
      <c r="AJ48" s="11"/>
      <c r="AK48" s="9"/>
      <c r="AL48" s="3"/>
      <c r="AM48" s="11"/>
      <c r="AN48" s="9"/>
      <c r="AP48" s="11"/>
      <c r="AQ48" s="9"/>
      <c r="AS48" s="11"/>
      <c r="AT48" s="9"/>
      <c r="AV48" s="11"/>
      <c r="AW48" s="9"/>
      <c r="AY48" s="11"/>
      <c r="AZ48" s="9"/>
      <c r="BB48" s="11"/>
      <c r="BC48" s="9"/>
      <c r="BE48" s="11"/>
      <c r="BF48" s="9"/>
      <c r="BH48" s="11"/>
      <c r="BI48" s="9"/>
      <c r="BK48" s="26"/>
      <c r="BL48" s="26"/>
      <c r="BN48" s="11"/>
      <c r="BO48" s="9"/>
      <c r="BQ48" s="11"/>
      <c r="BR48" s="9"/>
      <c r="BT48" s="11"/>
      <c r="BU48" s="9"/>
      <c r="BW48" s="11"/>
      <c r="BX48" s="9"/>
      <c r="BZ48" s="11"/>
      <c r="CA48" s="9"/>
      <c r="CC48" s="11"/>
      <c r="CD48" s="9"/>
      <c r="CF48" s="11"/>
      <c r="CG48" s="9"/>
      <c r="CI48" s="11"/>
      <c r="CJ48" s="9"/>
      <c r="CL48" s="11"/>
      <c r="CM48" s="9"/>
      <c r="CO48" s="11"/>
      <c r="CP48" s="9"/>
      <c r="CR48" s="11"/>
      <c r="CS48" s="9"/>
      <c r="CU48" s="11"/>
      <c r="CV48" s="9"/>
      <c r="CX48" s="11"/>
      <c r="CY48" s="9"/>
      <c r="CZ48" s="9"/>
      <c r="DA48" s="9"/>
      <c r="DB48" s="9"/>
      <c r="DC48" s="9"/>
      <c r="DD48" s="9"/>
      <c r="DE48" s="9"/>
    </row>
    <row r="49" spans="1:109" s="1" customFormat="1" ht="12.75" customHeight="1">
      <c r="A49" s="2"/>
      <c r="B49" s="2"/>
      <c r="C49" s="2"/>
      <c r="D49" s="2"/>
      <c r="E49" s="19"/>
      <c r="F49" s="11"/>
      <c r="G49" s="9"/>
      <c r="H49" s="5"/>
      <c r="I49" s="11"/>
      <c r="J49" s="9"/>
      <c r="K49" s="5"/>
      <c r="L49" s="11"/>
      <c r="M49" s="9"/>
      <c r="N49" s="3"/>
      <c r="O49" s="11"/>
      <c r="P49" s="9"/>
      <c r="Q49" s="3"/>
      <c r="R49" s="11"/>
      <c r="S49" s="9"/>
      <c r="T49" s="3"/>
      <c r="U49" s="11"/>
      <c r="V49" s="9"/>
      <c r="W49" s="3"/>
      <c r="X49" s="11"/>
      <c r="Y49" s="9"/>
      <c r="Z49" s="3"/>
      <c r="AA49" s="11"/>
      <c r="AB49" s="9"/>
      <c r="AC49" s="3"/>
      <c r="AD49" s="11"/>
      <c r="AE49" s="9"/>
      <c r="AF49" s="3"/>
      <c r="AG49" s="11"/>
      <c r="AH49" s="9"/>
      <c r="AI49" s="3"/>
      <c r="AJ49" s="11"/>
      <c r="AK49" s="9"/>
      <c r="AL49" s="3"/>
      <c r="AM49" s="11"/>
      <c r="AN49" s="9"/>
      <c r="AP49" s="11"/>
      <c r="AQ49" s="9"/>
      <c r="AS49" s="11"/>
      <c r="AT49" s="9"/>
      <c r="AV49" s="11"/>
      <c r="AW49" s="9"/>
      <c r="AY49" s="11"/>
      <c r="AZ49" s="9"/>
      <c r="BB49" s="11"/>
      <c r="BC49" s="9"/>
      <c r="BE49" s="11"/>
      <c r="BF49" s="9"/>
      <c r="BH49" s="11"/>
      <c r="BI49" s="9"/>
      <c r="BK49" s="26"/>
      <c r="BL49" s="26"/>
      <c r="BN49" s="11"/>
      <c r="BO49" s="9"/>
      <c r="BQ49" s="11"/>
      <c r="BR49" s="9"/>
      <c r="BT49" s="11"/>
      <c r="BU49" s="9"/>
      <c r="BW49" s="11"/>
      <c r="BX49" s="9"/>
      <c r="BZ49" s="11"/>
      <c r="CA49" s="9"/>
      <c r="CC49" s="11"/>
      <c r="CD49" s="9"/>
      <c r="CF49" s="11"/>
      <c r="CG49" s="9"/>
      <c r="CI49" s="11"/>
      <c r="CJ49" s="9"/>
      <c r="CL49" s="11"/>
      <c r="CM49" s="9"/>
      <c r="CO49" s="11"/>
      <c r="CP49" s="9"/>
      <c r="CR49" s="11"/>
      <c r="CS49" s="9"/>
      <c r="CU49" s="11"/>
      <c r="CV49" s="9"/>
      <c r="CX49" s="11"/>
      <c r="CY49" s="9"/>
      <c r="CZ49" s="9"/>
      <c r="DA49" s="9"/>
      <c r="DB49" s="9"/>
      <c r="DC49" s="9"/>
      <c r="DD49" s="9"/>
      <c r="DE49" s="9"/>
    </row>
    <row r="50" spans="1:109" s="1" customFormat="1" ht="12.75" customHeight="1">
      <c r="A50" s="2"/>
      <c r="B50" s="2"/>
      <c r="C50" s="2"/>
      <c r="D50" s="2"/>
      <c r="E50" s="2"/>
      <c r="F50" s="11"/>
      <c r="G50" s="9"/>
      <c r="H50" s="5"/>
      <c r="I50" s="11"/>
      <c r="J50" s="9"/>
      <c r="K50" s="5"/>
      <c r="L50" s="11"/>
      <c r="M50" s="9"/>
      <c r="N50" s="3"/>
      <c r="O50" s="11"/>
      <c r="P50" s="9"/>
      <c r="Q50" s="3"/>
      <c r="R50" s="11"/>
      <c r="S50" s="9"/>
      <c r="T50" s="3"/>
      <c r="U50" s="11"/>
      <c r="V50" s="9"/>
      <c r="W50" s="3"/>
      <c r="X50" s="11"/>
      <c r="Y50" s="9"/>
      <c r="Z50" s="3"/>
      <c r="AA50" s="11"/>
      <c r="AB50" s="9"/>
      <c r="AC50" s="3"/>
      <c r="AD50" s="11"/>
      <c r="AE50" s="9"/>
      <c r="AF50" s="3"/>
      <c r="AG50" s="11"/>
      <c r="AH50" s="9"/>
      <c r="AI50" s="3"/>
      <c r="AJ50" s="11"/>
      <c r="AK50" s="9"/>
      <c r="AL50" s="3"/>
      <c r="AM50" s="11"/>
      <c r="AN50" s="9"/>
      <c r="AP50" s="11"/>
      <c r="AQ50" s="9"/>
      <c r="AS50" s="11"/>
      <c r="AT50" s="9"/>
      <c r="AV50" s="11"/>
      <c r="AW50" s="9"/>
      <c r="AY50" s="11"/>
      <c r="AZ50" s="9"/>
      <c r="BB50" s="11"/>
      <c r="BC50" s="9"/>
      <c r="BE50" s="11"/>
      <c r="BF50" s="9"/>
      <c r="BH50" s="11"/>
      <c r="BI50" s="9"/>
      <c r="BK50" s="11"/>
      <c r="BL50" s="9"/>
      <c r="BN50" s="11"/>
      <c r="BO50" s="9"/>
      <c r="BQ50" s="11"/>
      <c r="BR50" s="9"/>
      <c r="BT50" s="11"/>
      <c r="BU50" s="9"/>
      <c r="BW50" s="11"/>
      <c r="BX50" s="9"/>
      <c r="BZ50" s="11"/>
      <c r="CA50" s="9"/>
      <c r="CC50" s="11"/>
      <c r="CD50" s="9"/>
      <c r="CF50" s="11"/>
      <c r="CG50" s="9"/>
      <c r="CI50" s="11"/>
      <c r="CJ50" s="9"/>
      <c r="CL50" s="11"/>
      <c r="CM50" s="9"/>
      <c r="CO50" s="11"/>
      <c r="CP50" s="9"/>
      <c r="CR50" s="11"/>
      <c r="CS50" s="9"/>
      <c r="CU50" s="11"/>
      <c r="CV50" s="9"/>
      <c r="CX50" s="11"/>
      <c r="CY50" s="9"/>
      <c r="CZ50" s="9"/>
      <c r="DA50" s="9"/>
      <c r="DB50" s="9"/>
      <c r="DC50" s="9"/>
      <c r="DD50" s="9"/>
      <c r="DE50" s="9"/>
    </row>
    <row r="51" spans="1:109" s="1" customFormat="1" ht="12.75" customHeight="1">
      <c r="A51" s="2"/>
      <c r="B51" s="2"/>
      <c r="C51" s="2"/>
      <c r="D51" s="2"/>
      <c r="E51" s="2"/>
      <c r="F51" s="11"/>
      <c r="G51" s="9"/>
      <c r="H51" s="5"/>
      <c r="I51" s="11"/>
      <c r="J51" s="9"/>
      <c r="K51" s="5"/>
      <c r="L51" s="11"/>
      <c r="M51" s="9"/>
      <c r="N51" s="3"/>
      <c r="O51" s="11"/>
      <c r="P51" s="9"/>
      <c r="Q51" s="3"/>
      <c r="R51" s="11"/>
      <c r="S51" s="9"/>
      <c r="T51" s="3"/>
      <c r="U51" s="11"/>
      <c r="V51" s="9"/>
      <c r="W51" s="3"/>
      <c r="X51" s="11"/>
      <c r="Y51" s="9"/>
      <c r="Z51" s="3"/>
      <c r="AA51" s="11"/>
      <c r="AB51" s="9"/>
      <c r="AC51" s="3"/>
      <c r="AD51" s="11"/>
      <c r="AE51" s="9"/>
      <c r="AF51" s="3"/>
      <c r="AG51" s="11"/>
      <c r="AH51" s="9"/>
      <c r="AI51" s="3"/>
      <c r="AJ51" s="11"/>
      <c r="AK51" s="9"/>
      <c r="AL51" s="3"/>
      <c r="AM51" s="11"/>
      <c r="AN51" s="9"/>
      <c r="AP51" s="11"/>
      <c r="AQ51" s="9"/>
      <c r="AS51" s="11"/>
      <c r="AT51" s="9"/>
      <c r="AV51" s="11"/>
      <c r="AW51" s="9"/>
      <c r="AY51" s="11"/>
      <c r="AZ51" s="9"/>
      <c r="BB51" s="11"/>
      <c r="BC51" s="9"/>
      <c r="BE51" s="11"/>
      <c r="BF51" s="9"/>
      <c r="BH51" s="11"/>
      <c r="BI51" s="9"/>
      <c r="BK51" s="11"/>
      <c r="BL51" s="9"/>
      <c r="BN51" s="11"/>
      <c r="BO51" s="9"/>
      <c r="BQ51" s="11"/>
      <c r="BR51" s="9"/>
      <c r="BT51" s="11"/>
      <c r="BU51" s="9"/>
      <c r="BW51" s="11"/>
      <c r="BX51" s="9"/>
      <c r="BZ51" s="11"/>
      <c r="CA51" s="9"/>
      <c r="CC51" s="11"/>
      <c r="CD51" s="9"/>
      <c r="CF51" s="11"/>
      <c r="CG51" s="9"/>
      <c r="CI51" s="11"/>
      <c r="CJ51" s="9"/>
      <c r="CL51" s="11"/>
      <c r="CM51" s="9"/>
      <c r="CO51" s="11"/>
      <c r="CP51" s="9"/>
      <c r="CR51" s="11"/>
      <c r="CS51" s="9"/>
      <c r="CU51" s="11"/>
      <c r="CV51" s="9"/>
      <c r="CX51" s="11"/>
      <c r="CY51" s="9"/>
      <c r="CZ51" s="9"/>
      <c r="DA51" s="9"/>
      <c r="DB51" s="9"/>
      <c r="DC51" s="9"/>
      <c r="DD51" s="9"/>
      <c r="DE51" s="9"/>
    </row>
    <row r="52" spans="1:109" s="1" customFormat="1" ht="12.75" customHeight="1">
      <c r="F52" s="11"/>
      <c r="G52" s="9"/>
      <c r="H52" s="5"/>
      <c r="I52" s="11"/>
      <c r="J52" s="9"/>
      <c r="K52" s="5"/>
      <c r="L52" s="11"/>
      <c r="M52" s="9"/>
      <c r="N52" s="7"/>
      <c r="O52" s="11"/>
      <c r="P52" s="9"/>
      <c r="Q52" s="7"/>
      <c r="R52" s="11"/>
      <c r="S52" s="9"/>
      <c r="T52" s="7"/>
      <c r="U52" s="11"/>
      <c r="V52" s="9"/>
      <c r="W52" s="7"/>
      <c r="X52" s="11"/>
      <c r="Y52" s="9"/>
      <c r="Z52" s="7"/>
      <c r="AA52" s="11"/>
      <c r="AB52" s="9"/>
      <c r="AC52" s="7"/>
      <c r="AD52" s="11"/>
      <c r="AE52" s="9"/>
      <c r="AF52" s="7"/>
      <c r="AG52" s="11"/>
      <c r="AH52" s="9"/>
      <c r="AI52" s="7"/>
      <c r="AJ52" s="11"/>
      <c r="AK52" s="9"/>
      <c r="AL52" s="7"/>
      <c r="AM52" s="11"/>
      <c r="AN52" s="9"/>
      <c r="AP52" s="11"/>
      <c r="AQ52" s="9"/>
      <c r="AS52" s="11"/>
      <c r="AT52" s="9"/>
      <c r="AV52" s="11"/>
      <c r="AW52" s="9"/>
      <c r="AY52" s="11"/>
      <c r="AZ52" s="9"/>
      <c r="BB52" s="11"/>
      <c r="BC52" s="9"/>
      <c r="BE52" s="11"/>
      <c r="BF52" s="9"/>
      <c r="BH52" s="11"/>
      <c r="BI52" s="9"/>
      <c r="BK52" s="11"/>
      <c r="BL52" s="9"/>
      <c r="BN52" s="11"/>
      <c r="BO52" s="9"/>
      <c r="BQ52" s="11"/>
      <c r="BR52" s="9"/>
      <c r="BT52" s="11"/>
      <c r="BU52" s="9"/>
      <c r="BW52" s="11"/>
      <c r="BX52" s="9"/>
      <c r="BZ52" s="11"/>
      <c r="CA52" s="9"/>
      <c r="CC52" s="11"/>
      <c r="CD52" s="9"/>
      <c r="CF52" s="11"/>
      <c r="CG52" s="9"/>
      <c r="CI52" s="11"/>
      <c r="CJ52" s="9"/>
      <c r="CL52" s="11"/>
      <c r="CM52" s="9"/>
      <c r="CO52" s="11"/>
      <c r="CP52" s="9"/>
      <c r="CR52" s="11"/>
      <c r="CS52" s="9"/>
      <c r="CU52" s="11"/>
      <c r="CV52" s="9"/>
      <c r="CX52" s="11"/>
      <c r="CY52" s="9"/>
      <c r="CZ52" s="9"/>
      <c r="DA52" s="9"/>
      <c r="DB52" s="9"/>
      <c r="DC52" s="9"/>
      <c r="DD52" s="9"/>
      <c r="DE52" s="9"/>
    </row>
    <row r="53" spans="1:109" s="1" customFormat="1" ht="12.75" customHeight="1">
      <c r="F53" s="11"/>
      <c r="G53" s="9"/>
      <c r="H53" s="5"/>
      <c r="I53" s="11"/>
      <c r="J53" s="9"/>
      <c r="K53" s="5"/>
      <c r="L53" s="11"/>
      <c r="M53" s="9"/>
      <c r="N53" s="7"/>
      <c r="O53" s="11"/>
      <c r="P53" s="9"/>
      <c r="Q53" s="7"/>
      <c r="R53" s="11"/>
      <c r="S53" s="9"/>
      <c r="T53" s="7"/>
      <c r="U53" s="11"/>
      <c r="V53" s="9"/>
      <c r="W53" s="7"/>
      <c r="X53" s="11"/>
      <c r="Y53" s="9"/>
      <c r="Z53" s="7"/>
      <c r="AA53" s="11"/>
      <c r="AB53" s="9"/>
      <c r="AC53" s="7"/>
      <c r="AD53" s="11"/>
      <c r="AE53" s="9"/>
      <c r="AF53" s="7"/>
      <c r="AG53" s="11"/>
      <c r="AH53" s="9"/>
      <c r="AI53" s="7"/>
      <c r="AJ53" s="11"/>
      <c r="AK53" s="9"/>
      <c r="AL53" s="7"/>
      <c r="AM53" s="11"/>
      <c r="AN53" s="9"/>
      <c r="AP53" s="11"/>
      <c r="AQ53" s="9"/>
      <c r="AS53" s="11"/>
      <c r="AT53" s="9"/>
      <c r="AV53" s="11"/>
      <c r="AW53" s="9"/>
      <c r="AY53" s="11"/>
      <c r="AZ53" s="9"/>
      <c r="BB53" s="11"/>
      <c r="BC53" s="9"/>
      <c r="BE53" s="11"/>
      <c r="BF53" s="9"/>
      <c r="BH53" s="11"/>
      <c r="BI53" s="9"/>
      <c r="BK53" s="11"/>
      <c r="BL53" s="9"/>
      <c r="BN53" s="11"/>
      <c r="BO53" s="9"/>
      <c r="BQ53" s="11"/>
      <c r="BR53" s="9"/>
      <c r="BT53" s="11"/>
      <c r="BU53" s="9"/>
      <c r="BW53" s="11"/>
      <c r="BX53" s="9"/>
      <c r="BZ53" s="11"/>
      <c r="CA53" s="9"/>
      <c r="CC53" s="11"/>
      <c r="CD53" s="9"/>
      <c r="CF53" s="11"/>
      <c r="CG53" s="9"/>
      <c r="CI53" s="11"/>
      <c r="CJ53" s="9"/>
      <c r="CL53" s="11"/>
      <c r="CM53" s="9"/>
      <c r="CO53" s="11"/>
      <c r="CP53" s="9"/>
      <c r="CR53" s="11"/>
      <c r="CS53" s="9"/>
      <c r="CU53" s="11"/>
      <c r="CV53" s="9"/>
      <c r="CX53" s="11"/>
      <c r="CY53" s="9"/>
      <c r="CZ53" s="9"/>
      <c r="DA53" s="9"/>
      <c r="DB53" s="9"/>
      <c r="DC53" s="9"/>
      <c r="DD53" s="9"/>
      <c r="DE53" s="9"/>
    </row>
    <row r="54" spans="1:109" s="1" customFormat="1" ht="12.75" customHeight="1">
      <c r="F54" s="11"/>
      <c r="G54" s="9"/>
      <c r="H54" s="5"/>
      <c r="I54" s="11"/>
      <c r="J54" s="9"/>
      <c r="K54" s="5"/>
      <c r="L54" s="11"/>
      <c r="M54" s="9"/>
      <c r="N54" s="7"/>
      <c r="O54" s="11"/>
      <c r="P54" s="9"/>
      <c r="Q54" s="7"/>
      <c r="R54" s="11"/>
      <c r="S54" s="9"/>
      <c r="T54" s="7"/>
      <c r="U54" s="11"/>
      <c r="V54" s="9"/>
      <c r="W54" s="7"/>
      <c r="X54" s="11"/>
      <c r="Y54" s="9"/>
      <c r="Z54" s="7"/>
      <c r="AA54" s="11"/>
      <c r="AB54" s="9"/>
      <c r="AC54" s="7"/>
      <c r="AD54" s="11"/>
      <c r="AE54" s="9"/>
      <c r="AF54" s="7"/>
      <c r="AG54" s="11"/>
      <c r="AH54" s="9"/>
      <c r="AI54" s="7"/>
      <c r="AJ54" s="11"/>
      <c r="AK54" s="9"/>
      <c r="AL54" s="7"/>
      <c r="AM54" s="11"/>
      <c r="AN54" s="9"/>
      <c r="AP54" s="11"/>
      <c r="AQ54" s="9"/>
      <c r="AS54" s="11"/>
      <c r="AT54" s="9"/>
      <c r="AV54" s="11"/>
      <c r="AW54" s="9"/>
      <c r="AY54" s="11"/>
      <c r="AZ54" s="9"/>
      <c r="BB54" s="11"/>
      <c r="BC54" s="9"/>
      <c r="BE54" s="11"/>
      <c r="BF54" s="9"/>
      <c r="BH54" s="11"/>
      <c r="BI54" s="9"/>
      <c r="BK54" s="11"/>
      <c r="BL54" s="9"/>
      <c r="BN54" s="11"/>
      <c r="BO54" s="9"/>
      <c r="BQ54" s="11"/>
      <c r="BR54" s="9"/>
      <c r="BT54" s="11"/>
      <c r="BU54" s="9"/>
      <c r="BW54" s="11"/>
      <c r="BX54" s="9"/>
      <c r="BZ54" s="11"/>
      <c r="CA54" s="9"/>
      <c r="CC54" s="11"/>
      <c r="CD54" s="9"/>
      <c r="CF54" s="11"/>
      <c r="CG54" s="9"/>
      <c r="CI54" s="11"/>
      <c r="CJ54" s="9"/>
      <c r="CL54" s="11"/>
      <c r="CM54" s="9"/>
      <c r="CO54" s="11"/>
      <c r="CP54" s="9"/>
      <c r="CR54" s="11"/>
      <c r="CS54" s="9"/>
      <c r="CU54" s="11"/>
      <c r="CV54" s="9"/>
      <c r="CX54" s="11"/>
      <c r="CY54" s="9"/>
      <c r="CZ54" s="9"/>
      <c r="DA54" s="9"/>
      <c r="DB54" s="9"/>
      <c r="DC54" s="9"/>
      <c r="DD54" s="9"/>
      <c r="DE54" s="9"/>
    </row>
    <row r="55" spans="1:109" s="1" customFormat="1" ht="12.75" customHeight="1">
      <c r="F55" s="11"/>
      <c r="G55" s="9"/>
      <c r="H55" s="5"/>
      <c r="I55" s="11"/>
      <c r="J55" s="9"/>
      <c r="K55" s="5"/>
      <c r="L55" s="11"/>
      <c r="M55" s="9"/>
      <c r="N55" s="7"/>
      <c r="O55" s="11"/>
      <c r="P55" s="9"/>
      <c r="Q55" s="7"/>
      <c r="R55" s="11"/>
      <c r="S55" s="9"/>
      <c r="T55" s="7"/>
      <c r="U55" s="11"/>
      <c r="V55" s="9"/>
      <c r="W55" s="7"/>
      <c r="X55" s="11"/>
      <c r="Y55" s="9"/>
      <c r="Z55" s="7"/>
      <c r="AA55" s="11"/>
      <c r="AB55" s="9"/>
      <c r="AC55" s="7"/>
      <c r="AD55" s="11"/>
      <c r="AE55" s="9"/>
      <c r="AF55" s="7"/>
      <c r="AG55" s="11"/>
      <c r="AH55" s="9"/>
      <c r="AI55" s="7"/>
      <c r="AJ55" s="11"/>
      <c r="AK55" s="9"/>
      <c r="AL55" s="7"/>
      <c r="AM55" s="11"/>
      <c r="AN55" s="9"/>
      <c r="AP55" s="11"/>
      <c r="AQ55" s="9"/>
      <c r="AS55" s="11"/>
      <c r="AT55" s="9"/>
      <c r="AV55" s="11"/>
      <c r="AW55" s="9"/>
      <c r="AY55" s="11"/>
      <c r="AZ55" s="9"/>
      <c r="BB55" s="11"/>
      <c r="BC55" s="9"/>
      <c r="BE55" s="11"/>
      <c r="BF55" s="9"/>
      <c r="BH55" s="11"/>
      <c r="BI55" s="9"/>
      <c r="BK55" s="11"/>
      <c r="BL55" s="9"/>
      <c r="BN55" s="11"/>
      <c r="BO55" s="9"/>
      <c r="BQ55" s="11"/>
      <c r="BR55" s="9"/>
      <c r="BT55" s="11"/>
      <c r="BU55" s="9"/>
      <c r="BW55" s="11"/>
      <c r="BX55" s="9"/>
      <c r="BZ55" s="11"/>
      <c r="CA55" s="9"/>
      <c r="CC55" s="11"/>
      <c r="CD55" s="9"/>
      <c r="CF55" s="11"/>
      <c r="CG55" s="9"/>
      <c r="CI55" s="11"/>
      <c r="CJ55" s="9"/>
      <c r="CL55" s="11"/>
      <c r="CM55" s="9"/>
      <c r="CO55" s="11"/>
      <c r="CP55" s="9"/>
      <c r="CR55" s="11"/>
      <c r="CS55" s="9"/>
      <c r="CU55" s="11"/>
      <c r="CV55" s="9"/>
      <c r="CX55" s="11"/>
      <c r="CY55" s="9"/>
      <c r="CZ55" s="9"/>
      <c r="DA55" s="9"/>
      <c r="DB55" s="9"/>
      <c r="DC55" s="9"/>
      <c r="DD55" s="9"/>
      <c r="DE55" s="9"/>
    </row>
    <row r="56" spans="1:109" s="1" customFormat="1" ht="12.75" customHeight="1">
      <c r="F56" s="11"/>
      <c r="G56" s="9"/>
      <c r="H56" s="5"/>
      <c r="I56" s="11"/>
      <c r="J56" s="9"/>
      <c r="K56" s="5"/>
      <c r="L56" s="11"/>
      <c r="M56" s="9"/>
      <c r="N56" s="7"/>
      <c r="O56" s="11"/>
      <c r="P56" s="9"/>
      <c r="Q56" s="7"/>
      <c r="R56" s="11"/>
      <c r="S56" s="9"/>
      <c r="T56" s="7"/>
      <c r="U56" s="11"/>
      <c r="V56" s="9"/>
      <c r="W56" s="7"/>
      <c r="X56" s="11"/>
      <c r="Y56" s="9"/>
      <c r="Z56" s="7"/>
      <c r="AA56" s="11"/>
      <c r="AB56" s="9"/>
      <c r="AC56" s="7"/>
      <c r="AD56" s="11"/>
      <c r="AE56" s="9"/>
      <c r="AF56" s="7"/>
      <c r="AG56" s="11"/>
      <c r="AH56" s="9"/>
      <c r="AI56" s="7"/>
      <c r="AJ56" s="11"/>
      <c r="AK56" s="9"/>
      <c r="AL56" s="7"/>
      <c r="AM56" s="11"/>
      <c r="AN56" s="9"/>
      <c r="AP56" s="11"/>
      <c r="AQ56" s="9"/>
      <c r="AS56" s="11"/>
      <c r="AT56" s="9"/>
      <c r="AV56" s="11"/>
      <c r="AW56" s="9"/>
      <c r="AY56" s="11"/>
      <c r="AZ56" s="9"/>
      <c r="BB56" s="11"/>
      <c r="BC56" s="9"/>
      <c r="BE56" s="11"/>
      <c r="BF56" s="9"/>
      <c r="BH56" s="11"/>
      <c r="BI56" s="9"/>
      <c r="BK56" s="11"/>
      <c r="BL56" s="9"/>
      <c r="BN56" s="11"/>
      <c r="BO56" s="9"/>
      <c r="BQ56" s="11"/>
      <c r="BR56" s="9"/>
      <c r="BT56" s="11"/>
      <c r="BU56" s="9"/>
      <c r="BW56" s="11"/>
      <c r="BX56" s="9"/>
      <c r="BZ56" s="11"/>
      <c r="CA56" s="9"/>
      <c r="CC56" s="11"/>
      <c r="CD56" s="9"/>
      <c r="CF56" s="11"/>
      <c r="CG56" s="9"/>
      <c r="CI56" s="11"/>
      <c r="CJ56" s="9"/>
      <c r="CL56" s="11"/>
      <c r="CM56" s="9"/>
      <c r="CO56" s="11"/>
      <c r="CP56" s="9"/>
      <c r="CR56" s="11"/>
      <c r="CS56" s="9"/>
      <c r="CU56" s="11"/>
      <c r="CV56" s="9"/>
      <c r="CX56" s="11"/>
      <c r="CY56" s="9"/>
      <c r="CZ56" s="9"/>
      <c r="DA56" s="9"/>
      <c r="DB56" s="9"/>
      <c r="DC56" s="9"/>
      <c r="DD56" s="9"/>
      <c r="DE56" s="9"/>
    </row>
    <row r="57" spans="1:109" s="1" customFormat="1" ht="12.75" customHeight="1">
      <c r="F57" s="11"/>
      <c r="G57" s="9"/>
      <c r="H57" s="5"/>
      <c r="I57" s="11"/>
      <c r="J57" s="9"/>
      <c r="K57" s="5"/>
      <c r="L57" s="11"/>
      <c r="M57" s="9"/>
      <c r="N57" s="7"/>
      <c r="O57" s="11"/>
      <c r="P57" s="9"/>
      <c r="Q57" s="7"/>
      <c r="R57" s="11"/>
      <c r="S57" s="9"/>
      <c r="T57" s="7"/>
      <c r="U57" s="11"/>
      <c r="V57" s="9"/>
      <c r="W57" s="7"/>
      <c r="X57" s="11"/>
      <c r="Y57" s="9"/>
      <c r="Z57" s="7"/>
      <c r="AA57" s="11"/>
      <c r="AB57" s="9"/>
      <c r="AC57" s="7"/>
      <c r="AD57" s="11"/>
      <c r="AE57" s="9"/>
      <c r="AF57" s="7"/>
      <c r="AG57" s="11"/>
      <c r="AH57" s="9"/>
      <c r="AI57" s="7"/>
      <c r="AJ57" s="11"/>
      <c r="AK57" s="9"/>
      <c r="AL57" s="7"/>
      <c r="AM57" s="11"/>
      <c r="AN57" s="9"/>
      <c r="AP57" s="11"/>
      <c r="AQ57" s="9"/>
      <c r="AS57" s="11"/>
      <c r="AT57" s="9"/>
      <c r="AV57" s="11"/>
      <c r="AW57" s="9"/>
      <c r="AY57" s="11"/>
      <c r="AZ57" s="9"/>
      <c r="BB57" s="11"/>
      <c r="BC57" s="9"/>
      <c r="BE57" s="11"/>
      <c r="BF57" s="9"/>
      <c r="BH57" s="11"/>
      <c r="BI57" s="9"/>
      <c r="BK57" s="11"/>
      <c r="BL57" s="9"/>
      <c r="BN57" s="11"/>
      <c r="BO57" s="9"/>
      <c r="BQ57" s="11"/>
      <c r="BR57" s="9"/>
      <c r="BT57" s="11"/>
      <c r="BU57" s="9"/>
      <c r="BW57" s="11"/>
      <c r="BX57" s="9"/>
      <c r="BZ57" s="11"/>
      <c r="CA57" s="9"/>
      <c r="CC57" s="11"/>
      <c r="CD57" s="9"/>
      <c r="CF57" s="11"/>
      <c r="CG57" s="9"/>
      <c r="CI57" s="11"/>
      <c r="CJ57" s="9"/>
      <c r="CL57" s="11"/>
      <c r="CM57" s="9"/>
      <c r="CO57" s="11"/>
      <c r="CP57" s="9"/>
      <c r="CR57" s="11"/>
      <c r="CS57" s="9"/>
      <c r="CU57" s="11"/>
      <c r="CV57" s="9"/>
      <c r="CX57" s="11"/>
      <c r="CY57" s="9"/>
      <c r="CZ57" s="9"/>
      <c r="DA57" s="9"/>
      <c r="DB57" s="9"/>
      <c r="DC57" s="9"/>
      <c r="DD57" s="9"/>
      <c r="DE57" s="9"/>
    </row>
    <row r="58" spans="1:109" s="1" customFormat="1" ht="12.75" customHeight="1">
      <c r="F58" s="11"/>
      <c r="G58" s="9"/>
      <c r="H58" s="5"/>
      <c r="I58" s="11"/>
      <c r="J58" s="9"/>
      <c r="K58" s="5"/>
      <c r="L58" s="11"/>
      <c r="M58" s="9"/>
      <c r="N58" s="7"/>
      <c r="O58" s="11"/>
      <c r="P58" s="9"/>
      <c r="Q58" s="7"/>
      <c r="R58" s="11"/>
      <c r="S58" s="9"/>
      <c r="T58" s="7"/>
      <c r="U58" s="11"/>
      <c r="V58" s="9"/>
      <c r="W58" s="7"/>
      <c r="X58" s="11"/>
      <c r="Y58" s="9"/>
      <c r="Z58" s="7"/>
      <c r="AA58" s="11"/>
      <c r="AB58" s="9"/>
      <c r="AC58" s="7"/>
      <c r="AD58" s="11"/>
      <c r="AE58" s="9"/>
      <c r="AF58" s="7"/>
      <c r="AG58" s="11"/>
      <c r="AH58" s="9"/>
      <c r="AI58" s="7"/>
      <c r="AJ58" s="11"/>
      <c r="AK58" s="9"/>
      <c r="AL58" s="7"/>
      <c r="AM58" s="11"/>
      <c r="AN58" s="9"/>
      <c r="AP58" s="11"/>
      <c r="AQ58" s="9"/>
      <c r="AS58" s="11"/>
      <c r="AT58" s="9"/>
      <c r="AV58" s="11"/>
      <c r="AW58" s="9"/>
      <c r="AY58" s="11"/>
      <c r="AZ58" s="9"/>
      <c r="BB58" s="11"/>
      <c r="BC58" s="9"/>
      <c r="BE58" s="11"/>
      <c r="BF58" s="9"/>
      <c r="BH58" s="11"/>
      <c r="BI58" s="9"/>
      <c r="BK58" s="11"/>
      <c r="BL58" s="9"/>
      <c r="BN58" s="11"/>
      <c r="BO58" s="9"/>
      <c r="BQ58" s="11"/>
      <c r="BR58" s="9"/>
      <c r="BT58" s="11"/>
      <c r="BU58" s="9"/>
      <c r="BW58" s="11"/>
      <c r="BX58" s="9"/>
      <c r="BZ58" s="11"/>
      <c r="CA58" s="9"/>
      <c r="CC58" s="11"/>
      <c r="CD58" s="9"/>
      <c r="CF58" s="11"/>
      <c r="CG58" s="9"/>
      <c r="CI58" s="11"/>
      <c r="CJ58" s="9"/>
      <c r="CL58" s="11"/>
      <c r="CM58" s="9"/>
      <c r="CO58" s="11"/>
      <c r="CP58" s="9"/>
      <c r="CR58" s="11"/>
      <c r="CS58" s="9"/>
      <c r="CU58" s="11"/>
      <c r="CV58" s="9"/>
      <c r="CX58" s="11"/>
      <c r="CY58" s="9"/>
      <c r="CZ58" s="9"/>
      <c r="DA58" s="9"/>
      <c r="DB58" s="9"/>
      <c r="DC58" s="9"/>
      <c r="DD58" s="9"/>
      <c r="DE58" s="9"/>
    </row>
    <row r="59" spans="1:109" s="1" customFormat="1" ht="12.75" customHeight="1">
      <c r="F59" s="11"/>
      <c r="G59" s="9"/>
      <c r="H59" s="5"/>
      <c r="I59" s="11"/>
      <c r="J59" s="9"/>
      <c r="K59" s="5"/>
      <c r="L59" s="11"/>
      <c r="M59" s="9"/>
      <c r="N59" s="7"/>
      <c r="O59" s="11"/>
      <c r="P59" s="9"/>
      <c r="Q59" s="7"/>
      <c r="R59" s="11"/>
      <c r="S59" s="9"/>
      <c r="T59" s="7"/>
      <c r="U59" s="11"/>
      <c r="V59" s="9"/>
      <c r="W59" s="7"/>
      <c r="X59" s="11"/>
      <c r="Y59" s="9"/>
      <c r="Z59" s="7"/>
      <c r="AA59" s="11"/>
      <c r="AB59" s="9"/>
      <c r="AC59" s="7"/>
      <c r="AD59" s="11"/>
      <c r="AE59" s="9"/>
      <c r="AF59" s="7"/>
      <c r="AG59" s="11"/>
      <c r="AH59" s="9"/>
      <c r="AI59" s="7"/>
      <c r="AJ59" s="11"/>
      <c r="AK59" s="9"/>
      <c r="AL59" s="7"/>
      <c r="AM59" s="11"/>
      <c r="AN59" s="9"/>
      <c r="AP59" s="11"/>
      <c r="AQ59" s="9"/>
      <c r="AS59" s="11"/>
      <c r="AT59" s="9"/>
      <c r="AV59" s="11"/>
      <c r="AW59" s="9"/>
      <c r="AY59" s="11"/>
      <c r="AZ59" s="9"/>
      <c r="BB59" s="11"/>
      <c r="BC59" s="9"/>
      <c r="BE59" s="11"/>
      <c r="BF59" s="9"/>
      <c r="BH59" s="11"/>
      <c r="BI59" s="9"/>
      <c r="BK59" s="11"/>
      <c r="BL59" s="9"/>
      <c r="BN59" s="11"/>
      <c r="BO59" s="9"/>
      <c r="BQ59" s="11"/>
      <c r="BR59" s="9"/>
      <c r="BT59" s="11"/>
      <c r="BU59" s="9"/>
      <c r="BW59" s="11"/>
      <c r="BX59" s="9"/>
      <c r="BZ59" s="11"/>
      <c r="CA59" s="9"/>
      <c r="CC59" s="11"/>
      <c r="CD59" s="9"/>
      <c r="CF59" s="11"/>
      <c r="CG59" s="9"/>
      <c r="CI59" s="11"/>
      <c r="CJ59" s="9"/>
      <c r="CL59" s="11"/>
      <c r="CM59" s="9"/>
      <c r="CO59" s="11"/>
      <c r="CP59" s="9"/>
      <c r="CR59" s="11"/>
      <c r="CS59" s="9"/>
      <c r="CU59" s="11"/>
      <c r="CV59" s="9"/>
      <c r="CX59" s="11"/>
      <c r="CY59" s="9"/>
      <c r="CZ59" s="9"/>
      <c r="DA59" s="9"/>
      <c r="DB59" s="9"/>
      <c r="DC59" s="9"/>
      <c r="DD59" s="9"/>
      <c r="DE59" s="9"/>
    </row>
    <row r="60" spans="1:109" s="1" customFormat="1" ht="12.75" customHeight="1">
      <c r="F60" s="11"/>
      <c r="G60" s="9"/>
      <c r="H60" s="5"/>
      <c r="I60" s="11"/>
      <c r="J60" s="9"/>
      <c r="K60" s="5"/>
      <c r="L60" s="11"/>
      <c r="M60" s="9"/>
      <c r="N60" s="7"/>
      <c r="O60" s="11"/>
      <c r="P60" s="9"/>
      <c r="Q60" s="7"/>
      <c r="R60" s="11"/>
      <c r="S60" s="9"/>
      <c r="T60" s="7"/>
      <c r="U60" s="11"/>
      <c r="V60" s="9"/>
      <c r="W60" s="7"/>
      <c r="X60" s="11"/>
      <c r="Y60" s="9"/>
      <c r="Z60" s="7"/>
      <c r="AA60" s="11"/>
      <c r="AB60" s="9"/>
      <c r="AC60" s="7"/>
      <c r="AD60" s="11"/>
      <c r="AE60" s="9"/>
      <c r="AF60" s="7"/>
      <c r="AG60" s="11"/>
      <c r="AH60" s="9"/>
      <c r="AI60" s="7"/>
      <c r="AJ60" s="11"/>
      <c r="AK60" s="9"/>
      <c r="AL60" s="7"/>
      <c r="AM60" s="11"/>
      <c r="AN60" s="9"/>
      <c r="AP60" s="11"/>
      <c r="AQ60" s="9"/>
      <c r="AS60" s="11"/>
      <c r="AT60" s="9"/>
      <c r="AV60" s="11"/>
      <c r="AW60" s="9"/>
      <c r="AY60" s="11"/>
      <c r="AZ60" s="9"/>
      <c r="BB60" s="11"/>
      <c r="BC60" s="9"/>
      <c r="BE60" s="11"/>
      <c r="BF60" s="9"/>
      <c r="BH60" s="11"/>
      <c r="BI60" s="9"/>
      <c r="BK60" s="11"/>
      <c r="BL60" s="9"/>
      <c r="BN60" s="11"/>
      <c r="BO60" s="9"/>
      <c r="BQ60" s="11"/>
      <c r="BR60" s="9"/>
      <c r="BT60" s="11"/>
      <c r="BU60" s="9"/>
      <c r="BW60" s="11"/>
      <c r="BX60" s="9"/>
      <c r="BZ60" s="11"/>
      <c r="CA60" s="9"/>
      <c r="CC60" s="11"/>
      <c r="CD60" s="9"/>
      <c r="CF60" s="11"/>
      <c r="CG60" s="9"/>
      <c r="CI60" s="11"/>
      <c r="CJ60" s="9"/>
      <c r="CL60" s="11"/>
      <c r="CM60" s="9"/>
      <c r="CO60" s="11"/>
      <c r="CP60" s="9"/>
      <c r="CR60" s="11"/>
      <c r="CS60" s="9"/>
      <c r="CU60" s="11"/>
      <c r="CV60" s="9"/>
      <c r="CX60" s="11"/>
      <c r="CY60" s="9"/>
      <c r="CZ60" s="9"/>
      <c r="DA60" s="9"/>
      <c r="DB60" s="9"/>
      <c r="DC60" s="9"/>
      <c r="DD60" s="9"/>
      <c r="DE60" s="9"/>
    </row>
    <row r="61" spans="1:109" s="1" customFormat="1" ht="12.75" customHeight="1">
      <c r="F61" s="11"/>
      <c r="G61" s="9"/>
      <c r="H61" s="5"/>
      <c r="I61" s="11"/>
      <c r="J61" s="9"/>
      <c r="K61" s="5"/>
      <c r="L61" s="11"/>
      <c r="M61" s="9"/>
      <c r="N61" s="7"/>
      <c r="O61" s="11"/>
      <c r="P61" s="9"/>
      <c r="Q61" s="7"/>
      <c r="R61" s="11"/>
      <c r="S61" s="9"/>
      <c r="T61" s="7"/>
      <c r="U61" s="11"/>
      <c r="V61" s="9"/>
      <c r="W61" s="7"/>
      <c r="X61" s="11"/>
      <c r="Y61" s="9"/>
      <c r="Z61" s="7"/>
      <c r="AA61" s="11"/>
      <c r="AB61" s="9"/>
      <c r="AC61" s="7"/>
      <c r="AD61" s="11"/>
      <c r="AE61" s="9"/>
      <c r="AF61" s="7"/>
      <c r="AG61" s="11"/>
      <c r="AH61" s="9"/>
      <c r="AI61" s="7"/>
      <c r="AJ61" s="11"/>
      <c r="AK61" s="9"/>
      <c r="AL61" s="7"/>
      <c r="AM61" s="11"/>
      <c r="AN61" s="9"/>
      <c r="AP61" s="11"/>
      <c r="AQ61" s="9"/>
      <c r="AS61" s="11"/>
      <c r="AT61" s="9"/>
      <c r="AV61" s="11"/>
      <c r="AW61" s="9"/>
      <c r="AY61" s="11"/>
      <c r="AZ61" s="9"/>
      <c r="BB61" s="11"/>
      <c r="BC61" s="9"/>
      <c r="BE61" s="11"/>
      <c r="BF61" s="9"/>
      <c r="BH61" s="11"/>
      <c r="BI61" s="9"/>
      <c r="BK61" s="11"/>
      <c r="BL61" s="9"/>
      <c r="BN61" s="11"/>
      <c r="BO61" s="9"/>
      <c r="BQ61" s="11"/>
      <c r="BR61" s="9"/>
      <c r="BT61" s="11"/>
      <c r="BU61" s="9"/>
      <c r="BW61" s="11"/>
      <c r="BX61" s="9"/>
      <c r="BZ61" s="11"/>
      <c r="CA61" s="9"/>
      <c r="CC61" s="11"/>
      <c r="CD61" s="9"/>
      <c r="CF61" s="11"/>
      <c r="CG61" s="9"/>
      <c r="CI61" s="11"/>
      <c r="CJ61" s="9"/>
      <c r="CL61" s="11"/>
      <c r="CM61" s="9"/>
      <c r="CO61" s="11"/>
      <c r="CP61" s="9"/>
      <c r="CR61" s="11"/>
      <c r="CS61" s="9"/>
      <c r="CU61" s="11"/>
      <c r="CV61" s="9"/>
      <c r="CX61" s="11"/>
      <c r="CY61" s="9"/>
      <c r="CZ61" s="9"/>
      <c r="DA61" s="9"/>
      <c r="DB61" s="9"/>
      <c r="DC61" s="9"/>
      <c r="DD61" s="9"/>
      <c r="DE61" s="9"/>
    </row>
    <row r="62" spans="1:109" s="1" customFormat="1" ht="12.75" customHeight="1">
      <c r="F62" s="11"/>
      <c r="G62" s="9"/>
      <c r="H62" s="5"/>
      <c r="I62" s="11"/>
      <c r="J62" s="9"/>
      <c r="K62" s="5"/>
      <c r="L62" s="11"/>
      <c r="M62" s="9"/>
      <c r="N62" s="7"/>
      <c r="O62" s="11"/>
      <c r="P62" s="9"/>
      <c r="Q62" s="7"/>
      <c r="R62" s="11"/>
      <c r="S62" s="9"/>
      <c r="T62" s="7"/>
      <c r="U62" s="11"/>
      <c r="V62" s="9"/>
      <c r="W62" s="7"/>
      <c r="X62" s="11"/>
      <c r="Y62" s="9"/>
      <c r="Z62" s="7"/>
      <c r="AA62" s="11"/>
      <c r="AB62" s="9"/>
      <c r="AC62" s="7"/>
      <c r="AD62" s="11"/>
      <c r="AE62" s="9"/>
      <c r="AF62" s="7"/>
      <c r="AG62" s="11"/>
      <c r="AH62" s="9"/>
      <c r="AI62" s="7"/>
      <c r="AJ62" s="11"/>
      <c r="AK62" s="9"/>
      <c r="AL62" s="7"/>
      <c r="AM62" s="11"/>
      <c r="AN62" s="9"/>
      <c r="AP62" s="11"/>
      <c r="AQ62" s="9"/>
      <c r="AS62" s="11"/>
      <c r="AT62" s="9"/>
      <c r="AV62" s="11"/>
      <c r="AW62" s="9"/>
      <c r="AY62" s="11"/>
      <c r="AZ62" s="9"/>
      <c r="BB62" s="11"/>
      <c r="BC62" s="9"/>
      <c r="BE62" s="11"/>
      <c r="BF62" s="9"/>
      <c r="BH62" s="11"/>
      <c r="BI62" s="9"/>
      <c r="BK62" s="11"/>
      <c r="BL62" s="9"/>
      <c r="BN62" s="11"/>
      <c r="BO62" s="9"/>
      <c r="BQ62" s="11"/>
      <c r="BR62" s="9"/>
      <c r="BT62" s="11"/>
      <c r="BU62" s="9"/>
      <c r="BW62" s="11"/>
      <c r="BX62" s="9"/>
      <c r="BZ62" s="11"/>
      <c r="CA62" s="9"/>
      <c r="CC62" s="11"/>
      <c r="CD62" s="9"/>
      <c r="CF62" s="11"/>
      <c r="CG62" s="9"/>
      <c r="CI62" s="11"/>
      <c r="CJ62" s="9"/>
      <c r="CL62" s="11"/>
      <c r="CM62" s="9"/>
      <c r="CO62" s="11"/>
      <c r="CP62" s="9"/>
      <c r="CR62" s="11"/>
      <c r="CS62" s="9"/>
      <c r="CU62" s="11"/>
      <c r="CV62" s="9"/>
      <c r="CX62" s="11"/>
      <c r="CY62" s="9"/>
      <c r="CZ62" s="9"/>
      <c r="DA62" s="9"/>
      <c r="DB62" s="9"/>
      <c r="DC62" s="9"/>
      <c r="DD62" s="9"/>
      <c r="DE62" s="9"/>
    </row>
    <row r="63" spans="1:109" s="1" customFormat="1" ht="12.75" customHeight="1">
      <c r="F63" s="11"/>
      <c r="G63" s="9"/>
      <c r="H63" s="5"/>
      <c r="I63" s="11"/>
      <c r="J63" s="9"/>
      <c r="K63" s="5"/>
      <c r="L63" s="11"/>
      <c r="M63" s="9"/>
      <c r="N63" s="7"/>
      <c r="O63" s="11"/>
      <c r="P63" s="9"/>
      <c r="Q63" s="7"/>
      <c r="R63" s="11"/>
      <c r="S63" s="9"/>
      <c r="T63" s="7"/>
      <c r="U63" s="11"/>
      <c r="V63" s="9"/>
      <c r="W63" s="7"/>
      <c r="X63" s="11"/>
      <c r="Y63" s="9"/>
      <c r="Z63" s="7"/>
      <c r="AA63" s="11"/>
      <c r="AB63" s="9"/>
      <c r="AC63" s="7"/>
      <c r="AD63" s="11"/>
      <c r="AE63" s="9"/>
      <c r="AF63" s="7"/>
      <c r="AG63" s="11"/>
      <c r="AH63" s="9"/>
      <c r="AI63" s="7"/>
      <c r="AJ63" s="11"/>
      <c r="AK63" s="9"/>
      <c r="AL63" s="7"/>
      <c r="AM63" s="11"/>
      <c r="AN63" s="9"/>
      <c r="AP63" s="11"/>
      <c r="AQ63" s="9"/>
      <c r="AS63" s="11"/>
      <c r="AT63" s="9"/>
      <c r="AV63" s="11"/>
      <c r="AW63" s="9"/>
      <c r="AY63" s="11"/>
      <c r="AZ63" s="9"/>
      <c r="BB63" s="11"/>
      <c r="BC63" s="9"/>
      <c r="BE63" s="11"/>
      <c r="BF63" s="9"/>
      <c r="BH63" s="11"/>
      <c r="BI63" s="9"/>
      <c r="BK63" s="11"/>
      <c r="BL63" s="9"/>
      <c r="BN63" s="11"/>
      <c r="BO63" s="9"/>
      <c r="BQ63" s="11"/>
      <c r="BR63" s="9"/>
      <c r="BT63" s="11"/>
      <c r="BU63" s="9"/>
      <c r="BW63" s="11"/>
      <c r="BX63" s="9"/>
      <c r="BZ63" s="11"/>
      <c r="CA63" s="9"/>
      <c r="CC63" s="11"/>
      <c r="CD63" s="9"/>
      <c r="CF63" s="11"/>
      <c r="CG63" s="9"/>
      <c r="CI63" s="11"/>
      <c r="CJ63" s="9"/>
      <c r="CL63" s="11"/>
      <c r="CM63" s="9"/>
      <c r="CO63" s="11"/>
      <c r="CP63" s="9"/>
      <c r="CR63" s="11"/>
      <c r="CS63" s="9"/>
      <c r="CU63" s="11"/>
      <c r="CV63" s="9"/>
      <c r="CX63" s="11"/>
      <c r="CY63" s="9"/>
      <c r="CZ63" s="9"/>
      <c r="DA63" s="9"/>
      <c r="DB63" s="9"/>
      <c r="DC63" s="9"/>
      <c r="DD63" s="9"/>
      <c r="DE63" s="9"/>
    </row>
    <row r="64" spans="1:109" s="1" customFormat="1" ht="12.75" customHeight="1">
      <c r="F64" s="11"/>
      <c r="G64" s="9"/>
      <c r="H64" s="5"/>
      <c r="I64" s="11"/>
      <c r="J64" s="9"/>
      <c r="K64" s="5"/>
      <c r="L64" s="11"/>
      <c r="M64" s="9"/>
      <c r="N64" s="7"/>
      <c r="O64" s="11"/>
      <c r="P64" s="9"/>
      <c r="Q64" s="7"/>
      <c r="R64" s="11"/>
      <c r="S64" s="9"/>
      <c r="T64" s="7"/>
      <c r="U64" s="11"/>
      <c r="V64" s="9"/>
      <c r="W64" s="7"/>
      <c r="X64" s="11"/>
      <c r="Y64" s="9"/>
      <c r="Z64" s="7"/>
      <c r="AA64" s="11"/>
      <c r="AB64" s="9"/>
      <c r="AC64" s="7"/>
      <c r="AD64" s="11"/>
      <c r="AE64" s="9"/>
      <c r="AF64" s="7"/>
      <c r="AG64" s="11"/>
      <c r="AH64" s="9"/>
      <c r="AI64" s="7"/>
      <c r="AJ64" s="11"/>
      <c r="AK64" s="9"/>
      <c r="AL64" s="7"/>
      <c r="AM64" s="11"/>
      <c r="AN64" s="9"/>
      <c r="AP64" s="11"/>
      <c r="AQ64" s="9"/>
      <c r="AS64" s="11"/>
      <c r="AT64" s="9"/>
      <c r="AV64" s="11"/>
      <c r="AW64" s="9"/>
      <c r="AY64" s="11"/>
      <c r="AZ64" s="9"/>
      <c r="BB64" s="11"/>
      <c r="BC64" s="9"/>
      <c r="BE64" s="11"/>
      <c r="BF64" s="9"/>
      <c r="BH64" s="11"/>
      <c r="BI64" s="9"/>
      <c r="BK64" s="11"/>
      <c r="BL64" s="9"/>
      <c r="BN64" s="11"/>
      <c r="BO64" s="9"/>
      <c r="BQ64" s="11"/>
      <c r="BR64" s="9"/>
      <c r="BT64" s="11"/>
      <c r="BU64" s="9"/>
      <c r="BW64" s="11"/>
      <c r="BX64" s="9"/>
      <c r="BZ64" s="11"/>
      <c r="CA64" s="9"/>
      <c r="CC64" s="11"/>
      <c r="CD64" s="9"/>
      <c r="CF64" s="11"/>
      <c r="CG64" s="9"/>
      <c r="CI64" s="11"/>
      <c r="CJ64" s="9"/>
      <c r="CL64" s="11"/>
      <c r="CM64" s="9"/>
      <c r="CO64" s="11"/>
      <c r="CP64" s="9"/>
      <c r="CR64" s="11"/>
      <c r="CS64" s="9"/>
      <c r="CU64" s="11"/>
      <c r="CV64" s="9"/>
      <c r="CX64" s="11"/>
      <c r="CY64" s="9"/>
      <c r="CZ64" s="9"/>
      <c r="DA64" s="9"/>
      <c r="DB64" s="9"/>
      <c r="DC64" s="9"/>
      <c r="DD64" s="9"/>
      <c r="DE64" s="9"/>
    </row>
    <row r="65" spans="1:109" s="1" customFormat="1" ht="12.75" customHeight="1">
      <c r="F65" s="11"/>
      <c r="G65" s="9"/>
      <c r="H65" s="5"/>
      <c r="I65" s="11"/>
      <c r="J65" s="9"/>
      <c r="K65" s="5"/>
      <c r="L65" s="11"/>
      <c r="M65" s="9"/>
      <c r="N65" s="7"/>
      <c r="O65" s="11"/>
      <c r="P65" s="9"/>
      <c r="Q65" s="7"/>
      <c r="R65" s="11"/>
      <c r="S65" s="9"/>
      <c r="T65" s="7"/>
      <c r="U65" s="11"/>
      <c r="V65" s="9"/>
      <c r="W65" s="7"/>
      <c r="X65" s="11"/>
      <c r="Y65" s="9"/>
      <c r="Z65" s="7"/>
      <c r="AA65" s="11"/>
      <c r="AB65" s="9"/>
      <c r="AC65" s="7"/>
      <c r="AD65" s="11"/>
      <c r="AE65" s="9"/>
      <c r="AF65" s="7"/>
      <c r="AG65" s="11"/>
      <c r="AH65" s="9"/>
      <c r="AI65" s="7"/>
      <c r="AJ65" s="11"/>
      <c r="AK65" s="9"/>
      <c r="AL65" s="7"/>
      <c r="AM65" s="11"/>
      <c r="AN65" s="9"/>
      <c r="AP65" s="11"/>
      <c r="AQ65" s="9"/>
      <c r="AS65" s="11"/>
      <c r="AT65" s="9"/>
      <c r="AV65" s="11"/>
      <c r="AW65" s="9"/>
      <c r="AY65" s="11"/>
      <c r="AZ65" s="9"/>
      <c r="BB65" s="11"/>
      <c r="BC65" s="9"/>
      <c r="BE65" s="11"/>
      <c r="BF65" s="9"/>
      <c r="BH65" s="11"/>
      <c r="BI65" s="9"/>
      <c r="BK65" s="11"/>
      <c r="BL65" s="9"/>
      <c r="BN65" s="11"/>
      <c r="BO65" s="9"/>
      <c r="BQ65" s="11"/>
      <c r="BR65" s="9"/>
      <c r="BT65" s="11"/>
      <c r="BU65" s="9"/>
      <c r="BW65" s="11"/>
      <c r="BX65" s="9"/>
      <c r="BZ65" s="11"/>
      <c r="CA65" s="9"/>
      <c r="CC65" s="11"/>
      <c r="CD65" s="9"/>
      <c r="CF65" s="11"/>
      <c r="CG65" s="9"/>
      <c r="CI65" s="11"/>
      <c r="CJ65" s="9"/>
      <c r="CL65" s="11"/>
      <c r="CM65" s="9"/>
      <c r="CO65" s="11"/>
      <c r="CP65" s="9"/>
      <c r="CR65" s="11"/>
      <c r="CS65" s="9"/>
      <c r="CU65" s="11"/>
      <c r="CV65" s="9"/>
      <c r="CX65" s="11"/>
      <c r="CY65" s="9"/>
      <c r="CZ65" s="9"/>
      <c r="DA65" s="9"/>
      <c r="DB65" s="9"/>
      <c r="DC65" s="9"/>
      <c r="DD65" s="9"/>
      <c r="DE65" s="9"/>
    </row>
    <row r="66" spans="1:109" s="1" customFormat="1" ht="12.75" customHeight="1">
      <c r="F66" s="11"/>
      <c r="G66" s="9"/>
      <c r="H66" s="5"/>
      <c r="I66" s="11"/>
      <c r="J66" s="9"/>
      <c r="K66" s="5"/>
      <c r="L66" s="11"/>
      <c r="M66" s="9"/>
      <c r="N66" s="7"/>
      <c r="O66" s="11"/>
      <c r="P66" s="9"/>
      <c r="Q66" s="7"/>
      <c r="R66" s="11"/>
      <c r="S66" s="9"/>
      <c r="T66" s="7"/>
      <c r="U66" s="11"/>
      <c r="V66" s="9"/>
      <c r="W66" s="7"/>
      <c r="X66" s="11"/>
      <c r="Y66" s="9"/>
      <c r="Z66" s="7"/>
      <c r="AA66" s="11"/>
      <c r="AB66" s="9"/>
      <c r="AC66" s="7"/>
      <c r="AD66" s="11"/>
      <c r="AE66" s="9"/>
      <c r="AF66" s="7"/>
      <c r="AG66" s="11"/>
      <c r="AH66" s="9"/>
      <c r="AI66" s="7"/>
      <c r="AJ66" s="11"/>
      <c r="AK66" s="9"/>
      <c r="AL66" s="7"/>
      <c r="AM66" s="11"/>
      <c r="AN66" s="9"/>
      <c r="AP66" s="11"/>
      <c r="AQ66" s="9"/>
      <c r="AS66" s="11"/>
      <c r="AT66" s="9"/>
      <c r="AV66" s="11"/>
      <c r="AW66" s="9"/>
      <c r="AY66" s="11"/>
      <c r="AZ66" s="9"/>
      <c r="BB66" s="11"/>
      <c r="BC66" s="9"/>
      <c r="BE66" s="11"/>
      <c r="BF66" s="9"/>
      <c r="BH66" s="11"/>
      <c r="BI66" s="9"/>
      <c r="BK66" s="11"/>
      <c r="BL66" s="9"/>
      <c r="BN66" s="11"/>
      <c r="BO66" s="9"/>
      <c r="BQ66" s="11"/>
      <c r="BR66" s="9"/>
      <c r="BT66" s="11"/>
      <c r="BU66" s="9"/>
      <c r="BW66" s="11"/>
      <c r="BX66" s="9"/>
      <c r="BZ66" s="11"/>
      <c r="CA66" s="9"/>
      <c r="CC66" s="11"/>
      <c r="CD66" s="9"/>
      <c r="CF66" s="11"/>
      <c r="CG66" s="9"/>
      <c r="CI66" s="11"/>
      <c r="CJ66" s="9"/>
      <c r="CL66" s="11"/>
      <c r="CM66" s="9"/>
      <c r="CO66" s="11"/>
      <c r="CP66" s="9"/>
      <c r="CR66" s="11"/>
      <c r="CS66" s="9"/>
      <c r="CU66" s="11"/>
      <c r="CV66" s="9"/>
      <c r="CX66" s="11"/>
      <c r="CY66" s="9"/>
      <c r="CZ66" s="9"/>
      <c r="DA66" s="9"/>
      <c r="DB66" s="9"/>
      <c r="DC66" s="9"/>
      <c r="DD66" s="9"/>
      <c r="DE66" s="9"/>
    </row>
    <row r="67" spans="1:109" s="1" customFormat="1" ht="12.75" customHeight="1">
      <c r="F67" s="11"/>
      <c r="G67" s="9"/>
      <c r="H67" s="5"/>
      <c r="I67" s="11"/>
      <c r="J67" s="9"/>
      <c r="K67" s="5"/>
      <c r="L67" s="11"/>
      <c r="M67" s="9"/>
      <c r="N67" s="7"/>
      <c r="O67" s="11"/>
      <c r="P67" s="9"/>
      <c r="Q67" s="7"/>
      <c r="R67" s="11"/>
      <c r="S67" s="9"/>
      <c r="T67" s="7"/>
      <c r="U67" s="11"/>
      <c r="V67" s="9"/>
      <c r="W67" s="7"/>
      <c r="X67" s="11"/>
      <c r="Y67" s="9"/>
      <c r="Z67" s="7"/>
      <c r="AA67" s="11"/>
      <c r="AB67" s="9"/>
      <c r="AC67" s="7"/>
      <c r="AD67" s="11"/>
      <c r="AE67" s="9"/>
      <c r="AF67" s="7"/>
      <c r="AG67" s="11"/>
      <c r="AH67" s="9"/>
      <c r="AI67" s="7"/>
      <c r="AJ67" s="11"/>
      <c r="AK67" s="9"/>
      <c r="AL67" s="7"/>
      <c r="AM67" s="11"/>
      <c r="AN67" s="9"/>
      <c r="AP67" s="11"/>
      <c r="AQ67" s="9"/>
      <c r="AS67" s="11"/>
      <c r="AT67" s="9"/>
      <c r="AV67" s="11"/>
      <c r="AW67" s="9"/>
      <c r="AY67" s="11"/>
      <c r="AZ67" s="9"/>
      <c r="BB67" s="11"/>
      <c r="BC67" s="9"/>
      <c r="BE67" s="11"/>
      <c r="BF67" s="9"/>
      <c r="BH67" s="11"/>
      <c r="BI67" s="9"/>
      <c r="BK67" s="11"/>
      <c r="BL67" s="9"/>
      <c r="BN67" s="11"/>
      <c r="BO67" s="9"/>
      <c r="BQ67" s="11"/>
      <c r="BR67" s="9"/>
      <c r="BT67" s="11"/>
      <c r="BU67" s="9"/>
      <c r="BW67" s="11"/>
      <c r="BX67" s="9"/>
      <c r="BZ67" s="11"/>
      <c r="CA67" s="9"/>
      <c r="CC67" s="11"/>
      <c r="CD67" s="9"/>
      <c r="CF67" s="11"/>
      <c r="CG67" s="9"/>
      <c r="CI67" s="11"/>
      <c r="CJ67" s="9"/>
      <c r="CL67" s="11"/>
      <c r="CM67" s="9"/>
      <c r="CO67" s="11"/>
      <c r="CP67" s="9"/>
      <c r="CR67" s="11"/>
      <c r="CS67" s="9"/>
      <c r="CU67" s="11"/>
      <c r="CV67" s="9"/>
      <c r="CX67" s="11"/>
      <c r="CY67" s="9"/>
      <c r="CZ67" s="9"/>
      <c r="DA67" s="9"/>
      <c r="DB67" s="9"/>
      <c r="DC67" s="9"/>
      <c r="DD67" s="9"/>
      <c r="DE67" s="9"/>
    </row>
    <row r="68" spans="1:109" s="19" customFormat="1" ht="15" customHeight="1">
      <c r="A68" s="75" t="s">
        <v>62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66"/>
      <c r="CZ68" s="66"/>
      <c r="DA68" s="66"/>
      <c r="DB68" s="66"/>
      <c r="DC68" s="66"/>
      <c r="DD68" s="66"/>
      <c r="DE68" s="66"/>
    </row>
    <row r="69" spans="1:109" s="19" customFormat="1" ht="15" customHeight="1">
      <c r="A69" s="73" t="s">
        <v>63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66"/>
      <c r="BZ69" s="20"/>
      <c r="CA69" s="66"/>
      <c r="CC69" s="20"/>
      <c r="CD69" s="66"/>
      <c r="CF69" s="20"/>
      <c r="CG69" s="66"/>
      <c r="CI69" s="20"/>
      <c r="CJ69" s="66"/>
      <c r="CL69" s="20"/>
      <c r="CM69" s="66"/>
      <c r="CO69" s="20"/>
      <c r="CP69" s="66"/>
      <c r="CR69" s="20"/>
      <c r="CS69" s="66"/>
      <c r="CU69" s="20"/>
      <c r="CV69" s="66"/>
      <c r="CX69" s="20"/>
      <c r="CY69" s="66"/>
      <c r="CZ69" s="66"/>
      <c r="DA69" s="66"/>
      <c r="DB69" s="66"/>
      <c r="DC69" s="66"/>
      <c r="DD69" s="66"/>
      <c r="DE69" s="66"/>
    </row>
    <row r="70" spans="1:109" s="1" customFormat="1" ht="12.75" customHeight="1">
      <c r="F70" s="11"/>
      <c r="G70" s="9"/>
      <c r="H70" s="5"/>
      <c r="I70" s="11"/>
      <c r="J70" s="9"/>
      <c r="K70" s="5"/>
      <c r="L70" s="11"/>
      <c r="M70" s="9"/>
      <c r="N70" s="7"/>
      <c r="O70" s="11"/>
      <c r="P70" s="9"/>
      <c r="Q70" s="7"/>
      <c r="R70" s="11"/>
      <c r="S70" s="9"/>
      <c r="T70" s="7"/>
      <c r="U70" s="11"/>
      <c r="V70" s="9"/>
      <c r="W70" s="7"/>
      <c r="X70" s="11"/>
      <c r="Y70" s="9"/>
      <c r="Z70" s="7"/>
      <c r="AA70" s="11"/>
      <c r="AB70" s="9"/>
      <c r="AC70" s="7"/>
      <c r="AD70" s="11"/>
      <c r="AE70" s="9"/>
      <c r="AF70" s="7"/>
      <c r="AG70" s="11"/>
      <c r="AH70" s="9"/>
      <c r="AI70" s="7"/>
      <c r="AJ70" s="11"/>
      <c r="AK70" s="9"/>
      <c r="AL70" s="7"/>
      <c r="AM70" s="11"/>
      <c r="AN70" s="9"/>
      <c r="AP70" s="11"/>
      <c r="AQ70" s="9"/>
      <c r="AS70" s="11"/>
      <c r="AT70" s="9"/>
      <c r="AV70" s="11"/>
      <c r="AW70" s="9"/>
      <c r="AY70" s="11"/>
      <c r="AZ70" s="9"/>
      <c r="BB70" s="11"/>
      <c r="BC70" s="9"/>
      <c r="BE70" s="11"/>
      <c r="BF70" s="9"/>
      <c r="BH70" s="11"/>
      <c r="BI70" s="9"/>
      <c r="BK70" s="11"/>
      <c r="BL70" s="9"/>
      <c r="BN70" s="11"/>
      <c r="BO70" s="9"/>
      <c r="BQ70" s="11"/>
      <c r="BR70" s="9"/>
      <c r="BT70" s="11"/>
      <c r="BU70" s="9"/>
      <c r="BW70" s="11"/>
      <c r="BX70" s="9"/>
      <c r="BZ70" s="11"/>
      <c r="CA70" s="9"/>
      <c r="CC70" s="11"/>
      <c r="CD70" s="9"/>
      <c r="CF70" s="11"/>
      <c r="CG70" s="9"/>
      <c r="CI70" s="11"/>
      <c r="CJ70" s="9"/>
      <c r="CL70" s="11"/>
      <c r="CM70" s="9"/>
      <c r="CO70" s="11"/>
      <c r="CP70" s="9"/>
      <c r="CR70" s="11"/>
      <c r="CS70" s="9"/>
      <c r="CU70" s="11"/>
      <c r="CV70" s="9"/>
      <c r="CX70" s="11"/>
      <c r="CY70" s="9"/>
      <c r="CZ70" s="9"/>
      <c r="DA70" s="9"/>
      <c r="DB70" s="9"/>
      <c r="DC70" s="9"/>
      <c r="DD70" s="9"/>
      <c r="DE70" s="9"/>
    </row>
    <row r="71" spans="1:109" s="1" customFormat="1" ht="12.75" customHeight="1">
      <c r="F71" s="11"/>
      <c r="G71" s="9"/>
      <c r="H71" s="5"/>
      <c r="I71" s="11"/>
      <c r="J71" s="9"/>
      <c r="K71" s="5"/>
      <c r="L71" s="11"/>
      <c r="M71" s="9"/>
      <c r="N71" s="7"/>
      <c r="O71" s="11"/>
      <c r="P71" s="9"/>
      <c r="Q71" s="7"/>
      <c r="R71" s="11"/>
      <c r="S71" s="9"/>
      <c r="T71" s="7"/>
      <c r="U71" s="11"/>
      <c r="V71" s="9"/>
      <c r="W71" s="7"/>
      <c r="X71" s="11"/>
      <c r="Y71" s="9"/>
      <c r="Z71" s="7"/>
      <c r="AA71" s="11"/>
      <c r="AB71" s="9"/>
      <c r="AC71" s="7"/>
      <c r="AD71" s="11"/>
      <c r="AE71" s="9"/>
      <c r="AF71" s="7"/>
      <c r="AG71" s="11"/>
      <c r="AH71" s="9"/>
      <c r="AI71" s="7"/>
      <c r="AJ71" s="11"/>
      <c r="AK71" s="9"/>
      <c r="AL71" s="7"/>
      <c r="AM71" s="11"/>
      <c r="AN71" s="9"/>
      <c r="AP71" s="11"/>
      <c r="AQ71" s="9"/>
      <c r="AS71" s="11"/>
      <c r="AT71" s="9"/>
      <c r="AV71" s="11"/>
      <c r="AW71" s="9"/>
      <c r="AY71" s="11"/>
      <c r="AZ71" s="9"/>
      <c r="BB71" s="11"/>
      <c r="BC71" s="9"/>
      <c r="BE71" s="11"/>
      <c r="BF71" s="9"/>
      <c r="BH71" s="11"/>
      <c r="BI71" s="9"/>
      <c r="BK71" s="11"/>
      <c r="BL71" s="9"/>
      <c r="BN71" s="11"/>
      <c r="BO71" s="9"/>
      <c r="BQ71" s="11"/>
      <c r="BR71" s="9"/>
      <c r="BT71" s="11"/>
      <c r="BU71" s="9"/>
      <c r="BW71" s="11"/>
      <c r="BX71" s="9"/>
      <c r="BZ71" s="11"/>
      <c r="CA71" s="9"/>
      <c r="CC71" s="11"/>
      <c r="CD71" s="9"/>
      <c r="CF71" s="11"/>
      <c r="CG71" s="9"/>
      <c r="CI71" s="11"/>
      <c r="CJ71" s="9"/>
      <c r="CL71" s="11"/>
      <c r="CM71" s="9"/>
      <c r="CO71" s="11"/>
      <c r="CP71" s="9"/>
      <c r="CR71" s="11"/>
      <c r="CS71" s="9"/>
      <c r="CU71" s="11"/>
      <c r="CV71" s="9"/>
      <c r="CX71" s="11"/>
      <c r="CY71" s="9"/>
      <c r="CZ71" s="9"/>
      <c r="DA71" s="9"/>
      <c r="DB71" s="9"/>
      <c r="DC71" s="9"/>
      <c r="DD71" s="9"/>
      <c r="DE71" s="9"/>
    </row>
    <row r="72" spans="1:109" s="1" customFormat="1" ht="12.75" customHeight="1">
      <c r="F72" s="11"/>
      <c r="G72" s="9"/>
      <c r="H72" s="5"/>
      <c r="I72" s="11"/>
      <c r="J72" s="9"/>
      <c r="K72" s="5"/>
      <c r="L72" s="11"/>
      <c r="M72" s="9"/>
      <c r="N72" s="7"/>
      <c r="O72" s="11"/>
      <c r="P72" s="9"/>
      <c r="Q72" s="7"/>
      <c r="R72" s="11"/>
      <c r="S72" s="9"/>
      <c r="T72" s="7"/>
      <c r="U72" s="11"/>
      <c r="V72" s="9"/>
      <c r="W72" s="7"/>
      <c r="X72" s="11"/>
      <c r="Y72" s="9"/>
      <c r="Z72" s="7"/>
      <c r="AA72" s="11"/>
      <c r="AB72" s="9"/>
      <c r="AC72" s="7"/>
      <c r="AD72" s="11"/>
      <c r="AE72" s="9"/>
      <c r="AF72" s="7"/>
      <c r="AG72" s="11"/>
      <c r="AH72" s="9"/>
      <c r="AI72" s="7"/>
      <c r="AJ72" s="11"/>
      <c r="AK72" s="9"/>
      <c r="AL72" s="7"/>
      <c r="AM72" s="11"/>
      <c r="AN72" s="9"/>
      <c r="AP72" s="11"/>
      <c r="AQ72" s="9"/>
      <c r="AS72" s="11"/>
      <c r="AT72" s="9"/>
      <c r="AV72" s="11"/>
      <c r="AW72" s="9"/>
      <c r="AY72" s="11"/>
      <c r="AZ72" s="9"/>
      <c r="BB72" s="11"/>
      <c r="BC72" s="9"/>
      <c r="BE72" s="11"/>
      <c r="BF72" s="9"/>
      <c r="BH72" s="11"/>
      <c r="BI72" s="9"/>
      <c r="BK72" s="11"/>
      <c r="BL72" s="9"/>
      <c r="BN72" s="11"/>
      <c r="BO72" s="9"/>
      <c r="BQ72" s="11"/>
      <c r="BR72" s="9"/>
      <c r="BT72" s="11"/>
      <c r="BU72" s="9"/>
      <c r="BW72" s="11"/>
      <c r="BX72" s="9"/>
      <c r="BZ72" s="11"/>
      <c r="CA72" s="9"/>
      <c r="CC72" s="11"/>
      <c r="CD72" s="9"/>
      <c r="CF72" s="11"/>
      <c r="CG72" s="9"/>
      <c r="CI72" s="11"/>
      <c r="CJ72" s="9"/>
      <c r="CL72" s="11"/>
      <c r="CM72" s="9"/>
      <c r="CO72" s="11"/>
      <c r="CP72" s="9"/>
      <c r="CR72" s="11"/>
      <c r="CS72" s="9"/>
      <c r="CU72" s="11"/>
      <c r="CV72" s="9"/>
      <c r="CX72" s="11"/>
      <c r="CY72" s="9"/>
      <c r="CZ72" s="9"/>
      <c r="DA72" s="9"/>
      <c r="DB72" s="9"/>
      <c r="DC72" s="9"/>
      <c r="DD72" s="9"/>
      <c r="DE72" s="9"/>
    </row>
    <row r="73" spans="1:109" s="1" customFormat="1" ht="12.75" customHeight="1">
      <c r="F73" s="11"/>
      <c r="G73" s="9"/>
      <c r="H73" s="5"/>
      <c r="I73" s="11"/>
      <c r="J73" s="9"/>
      <c r="K73" s="5"/>
      <c r="L73" s="11"/>
      <c r="M73" s="9"/>
      <c r="N73" s="7"/>
      <c r="O73" s="11"/>
      <c r="P73" s="9"/>
      <c r="Q73" s="7"/>
      <c r="R73" s="11"/>
      <c r="S73" s="9"/>
      <c r="T73" s="7"/>
      <c r="U73" s="11"/>
      <c r="V73" s="9"/>
      <c r="W73" s="7"/>
      <c r="X73" s="11"/>
      <c r="Y73" s="9"/>
      <c r="Z73" s="7"/>
      <c r="AA73" s="11"/>
      <c r="AB73" s="9"/>
      <c r="AC73" s="7"/>
      <c r="AD73" s="11"/>
      <c r="AE73" s="9"/>
      <c r="AF73" s="7"/>
      <c r="AG73" s="11"/>
      <c r="AH73" s="9"/>
      <c r="AI73" s="7"/>
      <c r="AJ73" s="11"/>
      <c r="AK73" s="9"/>
      <c r="AL73" s="7"/>
      <c r="AM73" s="11"/>
      <c r="AN73" s="9"/>
      <c r="AP73" s="11"/>
      <c r="AQ73" s="9"/>
      <c r="AS73" s="11"/>
      <c r="AT73" s="9"/>
      <c r="AV73" s="11"/>
      <c r="AW73" s="9"/>
      <c r="AY73" s="11"/>
      <c r="AZ73" s="9"/>
      <c r="BB73" s="11"/>
      <c r="BC73" s="9"/>
      <c r="BE73" s="11"/>
      <c r="BF73" s="9"/>
      <c r="BH73" s="11"/>
      <c r="BI73" s="9"/>
      <c r="BK73" s="11"/>
      <c r="BL73" s="9"/>
      <c r="BN73" s="11"/>
      <c r="BO73" s="9"/>
      <c r="BQ73" s="11"/>
      <c r="BR73" s="9"/>
      <c r="BT73" s="11"/>
      <c r="BU73" s="9"/>
      <c r="BW73" s="11"/>
      <c r="BX73" s="9"/>
      <c r="BZ73" s="11"/>
      <c r="CA73" s="9"/>
      <c r="CC73" s="11"/>
      <c r="CD73" s="9"/>
      <c r="CF73" s="11"/>
      <c r="CG73" s="9"/>
      <c r="CI73" s="11"/>
      <c r="CJ73" s="9"/>
      <c r="CL73" s="11"/>
      <c r="CM73" s="9"/>
      <c r="CO73" s="11"/>
      <c r="CP73" s="9"/>
      <c r="CR73" s="11"/>
      <c r="CS73" s="9"/>
      <c r="CU73" s="11"/>
      <c r="CV73" s="9"/>
      <c r="CX73" s="11"/>
      <c r="CY73" s="9"/>
      <c r="CZ73" s="9"/>
      <c r="DA73" s="9"/>
      <c r="DB73" s="9"/>
      <c r="DC73" s="9"/>
      <c r="DD73" s="9"/>
      <c r="DE73" s="9"/>
    </row>
    <row r="74" spans="1:109" s="1" customFormat="1" ht="12.75" customHeight="1">
      <c r="F74" s="11"/>
      <c r="G74" s="9"/>
      <c r="H74" s="5"/>
      <c r="I74" s="11"/>
      <c r="J74" s="9"/>
      <c r="K74" s="5"/>
      <c r="L74" s="11"/>
      <c r="M74" s="9"/>
      <c r="N74" s="7"/>
      <c r="O74" s="11"/>
      <c r="P74" s="9"/>
      <c r="Q74" s="7"/>
      <c r="R74" s="11"/>
      <c r="S74" s="9"/>
      <c r="T74" s="7"/>
      <c r="U74" s="11"/>
      <c r="V74" s="9"/>
      <c r="W74" s="7"/>
      <c r="X74" s="11"/>
      <c r="Y74" s="9"/>
      <c r="Z74" s="7"/>
      <c r="AA74" s="11"/>
      <c r="AB74" s="9"/>
      <c r="AC74" s="7"/>
      <c r="AD74" s="11"/>
      <c r="AE74" s="9"/>
      <c r="AF74" s="7"/>
      <c r="AG74" s="11"/>
      <c r="AH74" s="9"/>
      <c r="AI74" s="7"/>
      <c r="AJ74" s="11"/>
      <c r="AK74" s="9"/>
      <c r="AL74" s="7"/>
      <c r="AM74" s="11"/>
      <c r="AN74" s="9"/>
      <c r="AP74" s="11"/>
      <c r="AQ74" s="9"/>
      <c r="AS74" s="11"/>
      <c r="AT74" s="9"/>
      <c r="AV74" s="11"/>
      <c r="AW74" s="9"/>
      <c r="AY74" s="11"/>
      <c r="AZ74" s="9"/>
      <c r="BB74" s="11"/>
      <c r="BC74" s="9"/>
      <c r="BE74" s="11"/>
      <c r="BF74" s="9"/>
      <c r="BH74" s="11"/>
      <c r="BI74" s="9"/>
      <c r="BK74" s="11"/>
      <c r="BL74" s="9"/>
      <c r="BN74" s="11"/>
      <c r="BO74" s="9"/>
      <c r="BQ74" s="11"/>
      <c r="BR74" s="9"/>
      <c r="BT74" s="11"/>
      <c r="BU74" s="9"/>
      <c r="BW74" s="11"/>
      <c r="BX74" s="9"/>
      <c r="BZ74" s="11"/>
      <c r="CA74" s="9"/>
      <c r="CC74" s="11"/>
      <c r="CD74" s="9"/>
      <c r="CF74" s="11"/>
      <c r="CG74" s="9"/>
      <c r="CI74" s="11"/>
      <c r="CJ74" s="9"/>
      <c r="CL74" s="11"/>
      <c r="CM74" s="9"/>
      <c r="CO74" s="11"/>
      <c r="CP74" s="9"/>
      <c r="CR74" s="11"/>
      <c r="CS74" s="9"/>
      <c r="CU74" s="11"/>
      <c r="CV74" s="9"/>
      <c r="CX74" s="11"/>
      <c r="CY74" s="9"/>
      <c r="CZ74" s="9"/>
      <c r="DA74" s="9"/>
      <c r="DB74" s="9"/>
      <c r="DC74" s="9"/>
      <c r="DD74" s="9"/>
      <c r="DE74" s="9"/>
    </row>
    <row r="75" spans="1:109" s="1" customFormat="1" ht="12.75" customHeight="1">
      <c r="F75" s="11"/>
      <c r="G75" s="9"/>
      <c r="H75" s="5"/>
      <c r="I75" s="11"/>
      <c r="J75" s="9"/>
      <c r="K75" s="5"/>
      <c r="L75" s="11"/>
      <c r="M75" s="9"/>
      <c r="N75" s="7"/>
      <c r="O75" s="11"/>
      <c r="P75" s="9"/>
      <c r="Q75" s="7"/>
      <c r="R75" s="11"/>
      <c r="S75" s="9"/>
      <c r="T75" s="7"/>
      <c r="U75" s="11"/>
      <c r="V75" s="9"/>
      <c r="W75" s="7"/>
      <c r="X75" s="11"/>
      <c r="Y75" s="9"/>
      <c r="Z75" s="7"/>
      <c r="AA75" s="11"/>
      <c r="AB75" s="9"/>
      <c r="AC75" s="7"/>
      <c r="AD75" s="11"/>
      <c r="AE75" s="9"/>
      <c r="AF75" s="7"/>
      <c r="AG75" s="11"/>
      <c r="AH75" s="9"/>
      <c r="AI75" s="7"/>
      <c r="AJ75" s="11"/>
      <c r="AK75" s="9"/>
      <c r="AL75" s="7"/>
      <c r="AM75" s="11"/>
      <c r="AN75" s="9"/>
      <c r="AP75" s="11"/>
      <c r="AQ75" s="9"/>
      <c r="AS75" s="11"/>
      <c r="AT75" s="9"/>
      <c r="AV75" s="11"/>
      <c r="AW75" s="9"/>
      <c r="AY75" s="11"/>
      <c r="AZ75" s="9"/>
      <c r="BB75" s="11"/>
      <c r="BC75" s="9"/>
      <c r="BE75" s="11"/>
      <c r="BF75" s="9"/>
      <c r="BH75" s="11"/>
      <c r="BI75" s="9"/>
      <c r="BK75" s="11"/>
      <c r="BL75" s="9"/>
      <c r="BN75" s="11"/>
      <c r="BO75" s="9"/>
      <c r="BQ75" s="11"/>
      <c r="BR75" s="9"/>
      <c r="BT75" s="11"/>
      <c r="BU75" s="9"/>
      <c r="BW75" s="11"/>
      <c r="BX75" s="9"/>
      <c r="BZ75" s="11"/>
      <c r="CA75" s="9"/>
      <c r="CC75" s="11"/>
      <c r="CD75" s="9"/>
      <c r="CF75" s="11"/>
      <c r="CG75" s="9"/>
      <c r="CI75" s="11"/>
      <c r="CJ75" s="9"/>
      <c r="CL75" s="11"/>
      <c r="CM75" s="9"/>
      <c r="CO75" s="11"/>
      <c r="CP75" s="9"/>
      <c r="CR75" s="11"/>
      <c r="CS75" s="9"/>
      <c r="CU75" s="11"/>
      <c r="CV75" s="9"/>
      <c r="CX75" s="11"/>
      <c r="CY75" s="9"/>
      <c r="CZ75" s="9"/>
      <c r="DA75" s="9"/>
      <c r="DB75" s="9"/>
      <c r="DC75" s="9"/>
      <c r="DD75" s="9"/>
      <c r="DE75" s="9"/>
    </row>
    <row r="76" spans="1:109" s="1" customFormat="1" ht="12.75" customHeight="1">
      <c r="F76" s="11"/>
      <c r="G76" s="9"/>
      <c r="H76" s="5"/>
      <c r="I76" s="11"/>
      <c r="J76" s="9"/>
      <c r="K76" s="5"/>
      <c r="L76" s="11"/>
      <c r="M76" s="9"/>
      <c r="N76" s="7"/>
      <c r="O76" s="11"/>
      <c r="P76" s="9"/>
      <c r="Q76" s="7"/>
      <c r="R76" s="11"/>
      <c r="S76" s="9"/>
      <c r="T76" s="7"/>
      <c r="U76" s="11"/>
      <c r="V76" s="9"/>
      <c r="W76" s="7"/>
      <c r="X76" s="11"/>
      <c r="Y76" s="9"/>
      <c r="Z76" s="7"/>
      <c r="AA76" s="11"/>
      <c r="AB76" s="9"/>
      <c r="AC76" s="7"/>
      <c r="AD76" s="11"/>
      <c r="AE76" s="9"/>
      <c r="AF76" s="7"/>
      <c r="AG76" s="11"/>
      <c r="AH76" s="9"/>
      <c r="AI76" s="7"/>
      <c r="AJ76" s="11"/>
      <c r="AK76" s="9"/>
      <c r="AL76" s="7"/>
      <c r="AM76" s="11"/>
      <c r="AN76" s="9"/>
      <c r="AP76" s="11"/>
      <c r="AQ76" s="9"/>
      <c r="AS76" s="11"/>
      <c r="AT76" s="9"/>
      <c r="AV76" s="11"/>
      <c r="AW76" s="9"/>
      <c r="AY76" s="11"/>
      <c r="AZ76" s="9"/>
      <c r="BB76" s="11"/>
      <c r="BC76" s="9"/>
      <c r="BE76" s="11"/>
      <c r="BF76" s="9"/>
      <c r="BH76" s="11"/>
      <c r="BI76" s="9"/>
      <c r="BK76" s="11"/>
      <c r="BL76" s="9"/>
      <c r="BN76" s="11"/>
      <c r="BO76" s="9"/>
      <c r="BQ76" s="11"/>
      <c r="BR76" s="9"/>
      <c r="BT76" s="11"/>
      <c r="BU76" s="9"/>
      <c r="BW76" s="11"/>
      <c r="BX76" s="9"/>
      <c r="BZ76" s="11"/>
      <c r="CA76" s="9"/>
      <c r="CC76" s="11"/>
      <c r="CD76" s="9"/>
      <c r="CF76" s="11"/>
      <c r="CG76" s="9"/>
      <c r="CI76" s="11"/>
      <c r="CJ76" s="9"/>
      <c r="CL76" s="11"/>
      <c r="CM76" s="9"/>
      <c r="CO76" s="11"/>
      <c r="CP76" s="9"/>
      <c r="CR76" s="11"/>
      <c r="CS76" s="9"/>
      <c r="CU76" s="11"/>
      <c r="CV76" s="9"/>
      <c r="CX76" s="11"/>
      <c r="CY76" s="9"/>
      <c r="CZ76" s="9"/>
      <c r="DA76" s="9"/>
      <c r="DB76" s="9"/>
      <c r="DC76" s="9"/>
      <c r="DD76" s="9"/>
      <c r="DE76" s="9"/>
    </row>
    <row r="77" spans="1:109" s="1" customFormat="1" ht="12.75" customHeight="1">
      <c r="F77" s="11"/>
      <c r="G77" s="9"/>
      <c r="H77" s="5"/>
      <c r="I77" s="11"/>
      <c r="J77" s="9"/>
      <c r="K77" s="5"/>
      <c r="L77" s="11"/>
      <c r="M77" s="9"/>
      <c r="N77" s="7"/>
      <c r="O77" s="11"/>
      <c r="P77" s="9"/>
      <c r="Q77" s="7"/>
      <c r="R77" s="11"/>
      <c r="S77" s="9"/>
      <c r="T77" s="7"/>
      <c r="U77" s="11"/>
      <c r="V77" s="9"/>
      <c r="W77" s="7"/>
      <c r="X77" s="11"/>
      <c r="Y77" s="9"/>
      <c r="Z77" s="7"/>
      <c r="AA77" s="11"/>
      <c r="AB77" s="9"/>
      <c r="AC77" s="7"/>
      <c r="AD77" s="11"/>
      <c r="AE77" s="9"/>
      <c r="AF77" s="7"/>
      <c r="AG77" s="11"/>
      <c r="AH77" s="9"/>
      <c r="AI77" s="7"/>
      <c r="AJ77" s="11"/>
      <c r="AK77" s="9"/>
      <c r="AL77" s="7"/>
      <c r="AM77" s="11"/>
      <c r="AN77" s="9"/>
      <c r="AP77" s="11"/>
      <c r="AQ77" s="9"/>
      <c r="AS77" s="11"/>
      <c r="AT77" s="9"/>
      <c r="AV77" s="11"/>
      <c r="AW77" s="9"/>
      <c r="AY77" s="11"/>
      <c r="AZ77" s="9"/>
      <c r="BB77" s="11"/>
      <c r="BC77" s="9"/>
      <c r="BE77" s="11"/>
      <c r="BF77" s="9"/>
      <c r="BH77" s="11"/>
      <c r="BI77" s="9"/>
      <c r="BK77" s="11"/>
      <c r="BL77" s="9"/>
      <c r="BN77" s="11"/>
      <c r="BO77" s="9"/>
      <c r="BQ77" s="11"/>
      <c r="BR77" s="9"/>
      <c r="BT77" s="11"/>
      <c r="BU77" s="9"/>
      <c r="BW77" s="11"/>
      <c r="BX77" s="9"/>
      <c r="BZ77" s="11"/>
      <c r="CA77" s="9"/>
      <c r="CC77" s="11"/>
      <c r="CD77" s="9"/>
      <c r="CF77" s="11"/>
      <c r="CG77" s="9"/>
      <c r="CI77" s="11"/>
      <c r="CJ77" s="9"/>
      <c r="CL77" s="11"/>
      <c r="CM77" s="9"/>
      <c r="CO77" s="11"/>
      <c r="CP77" s="9"/>
      <c r="CR77" s="11"/>
      <c r="CS77" s="9"/>
      <c r="CU77" s="11"/>
      <c r="CV77" s="9"/>
      <c r="CX77" s="11"/>
      <c r="CY77" s="9"/>
      <c r="CZ77" s="9"/>
      <c r="DA77" s="9"/>
      <c r="DB77" s="9"/>
      <c r="DC77" s="9"/>
      <c r="DD77" s="9"/>
      <c r="DE77" s="9"/>
    </row>
    <row r="78" spans="1:109" s="1" customFormat="1" ht="12.75" customHeight="1">
      <c r="F78" s="11"/>
      <c r="G78" s="9"/>
      <c r="H78" s="5"/>
      <c r="I78" s="11"/>
      <c r="J78" s="9"/>
      <c r="K78" s="5"/>
      <c r="L78" s="11"/>
      <c r="M78" s="9"/>
      <c r="N78" s="7"/>
      <c r="O78" s="11"/>
      <c r="P78" s="9"/>
      <c r="Q78" s="7"/>
      <c r="R78" s="11"/>
      <c r="S78" s="9"/>
      <c r="T78" s="7"/>
      <c r="U78" s="11"/>
      <c r="V78" s="9"/>
      <c r="W78" s="7"/>
      <c r="X78" s="11"/>
      <c r="Y78" s="9"/>
      <c r="Z78" s="7"/>
      <c r="AA78" s="11"/>
      <c r="AB78" s="9"/>
      <c r="AC78" s="7"/>
      <c r="AD78" s="11"/>
      <c r="AE78" s="9"/>
      <c r="AF78" s="7"/>
      <c r="AG78" s="11"/>
      <c r="AH78" s="9"/>
      <c r="AI78" s="7"/>
      <c r="AJ78" s="11"/>
      <c r="AK78" s="9"/>
      <c r="AL78" s="7"/>
      <c r="AM78" s="11"/>
      <c r="AN78" s="9"/>
      <c r="AP78" s="11"/>
      <c r="AQ78" s="9"/>
      <c r="AS78" s="11"/>
      <c r="AT78" s="9"/>
      <c r="AV78" s="11"/>
      <c r="AW78" s="9"/>
      <c r="AY78" s="11"/>
      <c r="AZ78" s="9"/>
      <c r="BB78" s="11"/>
      <c r="BC78" s="9"/>
      <c r="BE78" s="11"/>
      <c r="BF78" s="9"/>
      <c r="BH78" s="11"/>
      <c r="BI78" s="9"/>
      <c r="BK78" s="11"/>
      <c r="BL78" s="9"/>
      <c r="BN78" s="11"/>
      <c r="BO78" s="9"/>
      <c r="BQ78" s="11"/>
      <c r="BR78" s="9"/>
      <c r="BT78" s="11"/>
      <c r="BU78" s="9"/>
      <c r="BW78" s="11"/>
      <c r="BX78" s="9"/>
      <c r="BZ78" s="11"/>
      <c r="CA78" s="9"/>
      <c r="CC78" s="11"/>
      <c r="CD78" s="9"/>
      <c r="CF78" s="11"/>
      <c r="CG78" s="9"/>
      <c r="CI78" s="11"/>
      <c r="CJ78" s="9"/>
      <c r="CL78" s="11"/>
      <c r="CM78" s="9"/>
      <c r="CO78" s="11"/>
      <c r="CP78" s="9"/>
      <c r="CR78" s="11"/>
      <c r="CS78" s="9"/>
      <c r="CU78" s="11"/>
      <c r="CV78" s="9"/>
      <c r="CX78" s="11"/>
      <c r="CY78" s="9"/>
      <c r="CZ78" s="9"/>
      <c r="DA78" s="9"/>
      <c r="DB78" s="9"/>
      <c r="DC78" s="9"/>
      <c r="DD78" s="9"/>
      <c r="DE78" s="9"/>
    </row>
    <row r="79" spans="1:109" ht="12.75" customHeight="1"/>
    <row r="80" spans="1:109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</sheetData>
  <mergeCells count="25">
    <mergeCell ref="DD4:DE4"/>
    <mergeCell ref="A68:CX68"/>
    <mergeCell ref="DA4:DB4"/>
    <mergeCell ref="CF4:CG4"/>
    <mergeCell ref="CO4:CP4"/>
    <mergeCell ref="CL4:CM4"/>
    <mergeCell ref="CX4:CY4"/>
    <mergeCell ref="CR4:CS4"/>
    <mergeCell ref="CU4:CV4"/>
    <mergeCell ref="A69:BW69"/>
    <mergeCell ref="CI4:CJ4"/>
    <mergeCell ref="BT4:BU4"/>
    <mergeCell ref="BQ4:BR4"/>
    <mergeCell ref="BN4:BO4"/>
    <mergeCell ref="AP4:AQ4"/>
    <mergeCell ref="AS4:AT4"/>
    <mergeCell ref="AV4:AW4"/>
    <mergeCell ref="AY4:AZ4"/>
    <mergeCell ref="BK4:BL4"/>
    <mergeCell ref="BH4:BI4"/>
    <mergeCell ref="BE4:BF4"/>
    <mergeCell ref="BB4:BC4"/>
    <mergeCell ref="BW4:BX4"/>
    <mergeCell ref="BZ4:CA4"/>
    <mergeCell ref="CC4:CD4"/>
  </mergeCells>
  <phoneticPr fontId="0" type="noConversion"/>
  <printOptions horizontalCentered="1"/>
  <pageMargins left="0.4" right="0.4" top="0.75" bottom="0.75" header="0.3" footer="0.3"/>
  <pageSetup scale="78" orientation="portrait" horizontalDpi="4294967292" verticalDpi="4294967292" r:id="rId1"/>
  <headerFooter alignWithMargins="0">
    <oddFooter xml:space="preserve">&amp;R&amp;"Univers 75 Black,Regular"&amp;8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B18" sqref="B18"/>
    </sheetView>
  </sheetViews>
  <sheetFormatPr defaultRowHeight="12.75"/>
  <cols>
    <col min="1" max="1" width="19.5703125" style="77" customWidth="1"/>
    <col min="2" max="3" width="17.42578125" style="77" customWidth="1"/>
    <col min="4" max="16384" width="9.140625" style="77"/>
  </cols>
  <sheetData>
    <row r="1" spans="1:6">
      <c r="A1" s="76" t="s">
        <v>59</v>
      </c>
    </row>
    <row r="2" spans="1:6" ht="25.5">
      <c r="B2" s="78" t="s">
        <v>35</v>
      </c>
      <c r="C2" s="79" t="s">
        <v>36</v>
      </c>
      <c r="E2" s="80"/>
    </row>
    <row r="3" spans="1:6">
      <c r="A3" s="81" t="s">
        <v>4</v>
      </c>
      <c r="B3" s="82">
        <v>1054</v>
      </c>
      <c r="C3" s="77">
        <v>324</v>
      </c>
      <c r="F3" s="83"/>
    </row>
    <row r="4" spans="1:6">
      <c r="A4" s="81" t="s">
        <v>19</v>
      </c>
      <c r="B4" s="82">
        <v>65</v>
      </c>
      <c r="C4" s="77">
        <v>283</v>
      </c>
      <c r="F4" s="83"/>
    </row>
    <row r="5" spans="1:6">
      <c r="A5" s="81" t="s">
        <v>28</v>
      </c>
      <c r="B5" s="82">
        <v>0</v>
      </c>
      <c r="C5" s="77">
        <v>0</v>
      </c>
      <c r="F5" s="83"/>
    </row>
    <row r="6" spans="1:6">
      <c r="A6" s="81" t="s">
        <v>20</v>
      </c>
      <c r="B6" s="82">
        <v>0</v>
      </c>
      <c r="C6" s="77">
        <v>20</v>
      </c>
      <c r="F6" s="83"/>
    </row>
    <row r="7" spans="1:6">
      <c r="A7" s="81" t="s">
        <v>51</v>
      </c>
      <c r="B7" s="82">
        <v>0</v>
      </c>
      <c r="C7" s="77">
        <v>0</v>
      </c>
    </row>
    <row r="8" spans="1:6">
      <c r="A8" s="77" t="s">
        <v>49</v>
      </c>
      <c r="B8" s="82">
        <f>SUM(B3:B7)</f>
        <v>1119</v>
      </c>
      <c r="C8" s="82">
        <f>SUM(C3:C7)</f>
        <v>627</v>
      </c>
      <c r="D8" s="84">
        <f>SUM(B8:C8)</f>
        <v>1746</v>
      </c>
    </row>
    <row r="10" spans="1:6">
      <c r="A10" s="76" t="s">
        <v>60</v>
      </c>
    </row>
    <row r="11" spans="1:6" ht="25.5">
      <c r="B11" s="78" t="s">
        <v>35</v>
      </c>
      <c r="C11" s="79" t="s">
        <v>36</v>
      </c>
      <c r="E11" s="80"/>
    </row>
    <row r="12" spans="1:6">
      <c r="A12" s="81" t="s">
        <v>4</v>
      </c>
      <c r="B12" s="85">
        <f>B3/B8</f>
        <v>0.9419124218051832</v>
      </c>
      <c r="C12" s="85">
        <f>C3/C8</f>
        <v>0.51674641148325362</v>
      </c>
      <c r="E12" s="80"/>
    </row>
    <row r="13" spans="1:6">
      <c r="A13" s="81" t="s">
        <v>19</v>
      </c>
      <c r="B13" s="85">
        <f>B4/B8</f>
        <v>5.8087578194816802E-2</v>
      </c>
      <c r="C13" s="85">
        <f>C4/C8</f>
        <v>0.45135566188197768</v>
      </c>
      <c r="E13" s="80"/>
    </row>
    <row r="14" spans="1:6">
      <c r="A14" s="81" t="s">
        <v>20</v>
      </c>
      <c r="B14" s="85">
        <f>B6/B8</f>
        <v>0</v>
      </c>
      <c r="C14" s="85">
        <f>C6/C8</f>
        <v>3.1897926634768738E-2</v>
      </c>
      <c r="E14" s="80"/>
    </row>
    <row r="15" spans="1:6">
      <c r="A15" s="81" t="s">
        <v>51</v>
      </c>
      <c r="B15" s="85">
        <f>B7/B8</f>
        <v>0</v>
      </c>
      <c r="C15" s="85">
        <f>C7/C8</f>
        <v>0</v>
      </c>
      <c r="E15" s="80"/>
    </row>
    <row r="16" spans="1:6">
      <c r="B16" s="85">
        <f>SUM(B12:B15)</f>
        <v>1</v>
      </c>
      <c r="C16" s="85">
        <f>SUM(C12:C15)</f>
        <v>1</v>
      </c>
      <c r="F16" s="27"/>
    </row>
    <row r="17" spans="2:6">
      <c r="B17" s="27"/>
      <c r="C17" s="27"/>
    </row>
    <row r="18" spans="2:6">
      <c r="B18" s="27"/>
      <c r="F18" s="27"/>
    </row>
    <row r="19" spans="2:6">
      <c r="B19" s="27"/>
      <c r="C19" s="85"/>
    </row>
    <row r="20" spans="2:6">
      <c r="B20" s="85"/>
      <c r="C20" s="85"/>
    </row>
    <row r="21" spans="2:6">
      <c r="B21" s="85"/>
      <c r="C21" s="85"/>
    </row>
    <row r="22" spans="2:6">
      <c r="B22" s="85"/>
      <c r="C22" s="85"/>
    </row>
    <row r="23" spans="2:6">
      <c r="B23" s="85"/>
      <c r="C23" s="85"/>
    </row>
    <row r="24" spans="2:6">
      <c r="B24" s="85"/>
      <c r="C24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Faculty Highest Degree</vt:lpstr>
      <vt:lpstr>Data for Chart</vt:lpstr>
      <vt:lpstr>'Faculty Highest Degree'!Print_Area</vt:lpstr>
      <vt:lpstr>'Faculty Highest Degree'!Print_Titles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2024-12-19T00:14:07Z</cp:lastPrinted>
  <dcterms:created xsi:type="dcterms:W3CDTF">1998-11-25T21:40:22Z</dcterms:created>
  <dcterms:modified xsi:type="dcterms:W3CDTF">2025-01-15T17:39:50Z</dcterms:modified>
</cp:coreProperties>
</file>