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8429"/>
  <workbookPr date1904="1"/>
  <mc:AlternateContent xmlns:mc="http://schemas.openxmlformats.org/markup-compatibility/2006">
    <mc:Choice Requires="x15">
      <x15ac:absPath xmlns:x15ac="http://schemas.microsoft.com/office/spreadsheetml/2010/11/ac" url="H:\IR Staff\Fact Book\Fact Book Pages 2024-25\__Ready for Review\"/>
    </mc:Choice>
  </mc:AlternateContent>
  <xr:revisionPtr revIDLastSave="0" documentId="13_ncr:1_{3D899029-0605-4775-9765-6876B8AD23AB}" xr6:coauthVersionLast="47" xr6:coauthVersionMax="47" xr10:uidLastSave="{00000000-0000-0000-0000-000000000000}"/>
  <bookViews>
    <workbookView xWindow="29880" yWindow="225" windowWidth="26400" windowHeight="16860" tabRatio="879" xr2:uid="{00000000-000D-0000-FFFF-FFFF00000000}"/>
  </bookViews>
  <sheets>
    <sheet name="Personnel FT &amp; PT-HC &amp; Percent " sheetId="1" r:id="rId1"/>
    <sheet name="e-Data RAW" sheetId="2" state="hidden" r:id="rId2"/>
    <sheet name="e-Data FT &amp; PT by Tenure" sheetId="3" state="hidden" r:id="rId3"/>
    <sheet name="e-Data FT&amp;PT by Employee Group" sheetId="4" state="hidden" r:id="rId4"/>
    <sheet name="e-Data RAW - Grad Appts." sheetId="5" state="hidden" r:id="rId5"/>
    <sheet name="e-Data Filtered by TA &amp; RA" sheetId="6" state="hidden" r:id="rId6"/>
    <sheet name="e-Data RAW - Stdnt Employees" sheetId="7" state="hidden" r:id="rId7"/>
    <sheet name="e-Data Filtered by Hourly" sheetId="8" state="hidden" r:id="rId8"/>
  </sheets>
  <definedNames>
    <definedName name="_xlnm._FilterDatabase" localSheetId="7" hidden="1">'e-Data Filtered by Hourly'!$A$1:$J$608</definedName>
    <definedName name="_xlnm._FilterDatabase" localSheetId="3" hidden="1">'e-Data FT&amp;PT by Employee Group'!$A$1:$C$17</definedName>
    <definedName name="_xlnm.Print_Area" localSheetId="0">'Personnel FT &amp; PT-HC &amp; Percent '!$A$1:$DC$65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B36" i="1" l="1"/>
  <c r="DC38" i="1" s="1"/>
  <c r="DB30" i="1"/>
  <c r="DB33" i="1"/>
  <c r="DC35" i="1" s="1"/>
  <c r="DB27" i="1"/>
  <c r="DC29" i="1" s="1"/>
  <c r="DB17" i="1"/>
  <c r="DC19" i="1" s="1"/>
  <c r="DB11" i="1"/>
  <c r="DC13" i="1" s="1"/>
  <c r="DB8" i="1"/>
  <c r="DB45" i="1"/>
  <c r="DC47" i="1" s="1"/>
  <c r="DB39" i="1"/>
  <c r="DC32" i="1"/>
  <c r="DB16" i="1"/>
  <c r="DB15" i="1"/>
  <c r="DB14" i="1" s="1"/>
  <c r="DB20" i="1" s="1"/>
  <c r="DC10" i="1"/>
  <c r="DC46" i="1" l="1"/>
  <c r="DC34" i="1"/>
  <c r="DC28" i="1"/>
  <c r="DC12" i="1"/>
  <c r="DC15" i="1"/>
  <c r="DC16" i="1"/>
  <c r="DC11" i="1"/>
  <c r="DC18" i="1"/>
  <c r="DC17" i="1"/>
  <c r="DC37" i="1"/>
  <c r="DB21" i="1"/>
  <c r="DC8" i="1"/>
  <c r="DC9" i="1"/>
  <c r="DB22" i="1"/>
  <c r="DC40" i="1"/>
  <c r="DC41" i="1"/>
  <c r="DC42" i="1"/>
  <c r="DC31" i="1"/>
  <c r="CY45" i="1"/>
  <c r="CY50" i="1" s="1"/>
  <c r="CY39" i="1"/>
  <c r="CZ42" i="1" s="1"/>
  <c r="CY36" i="1"/>
  <c r="CZ38" i="1" s="1"/>
  <c r="CY33" i="1"/>
  <c r="CY30" i="1"/>
  <c r="CZ28" i="1"/>
  <c r="CY27" i="1"/>
  <c r="CZ29" i="1" s="1"/>
  <c r="CZ13" i="1"/>
  <c r="CZ12" i="1"/>
  <c r="CZ9" i="1"/>
  <c r="CZ10" i="1"/>
  <c r="CY22" i="1"/>
  <c r="CY17" i="1"/>
  <c r="CY14" i="1"/>
  <c r="CY20" i="1" s="1"/>
  <c r="CZ14" i="1" s="1"/>
  <c r="CY11" i="1"/>
  <c r="CY16" i="1"/>
  <c r="CZ16" i="1" s="1"/>
  <c r="CY15" i="1"/>
  <c r="CZ15" i="1" s="1"/>
  <c r="CY8" i="1"/>
  <c r="DB48" i="1" l="1"/>
  <c r="DC45" i="1" s="1"/>
  <c r="DC22" i="1"/>
  <c r="DB49" i="1"/>
  <c r="DC21" i="1"/>
  <c r="DB50" i="1"/>
  <c r="DC14" i="1"/>
  <c r="CZ17" i="1"/>
  <c r="CZ22" i="1"/>
  <c r="CY48" i="1"/>
  <c r="CZ20" i="1" s="1"/>
  <c r="CZ50" i="1"/>
  <c r="CZ8" i="1"/>
  <c r="CZ32" i="1"/>
  <c r="CZ11" i="1"/>
  <c r="CZ33" i="1"/>
  <c r="CZ37" i="1"/>
  <c r="CY21" i="1"/>
  <c r="CZ35" i="1"/>
  <c r="CZ31" i="1"/>
  <c r="CZ41" i="1"/>
  <c r="CZ18" i="1"/>
  <c r="CZ19" i="1"/>
  <c r="CZ46" i="1"/>
  <c r="CZ34" i="1"/>
  <c r="CZ40" i="1"/>
  <c r="CZ47" i="1"/>
  <c r="CZ36" i="1"/>
  <c r="CZ27" i="1"/>
  <c r="CZ45" i="1"/>
  <c r="CS45" i="1"/>
  <c r="CT47" i="1" s="1"/>
  <c r="CS39" i="1"/>
  <c r="CT42" i="1" s="1"/>
  <c r="CS36" i="1"/>
  <c r="CT38" i="1" s="1"/>
  <c r="CS33" i="1"/>
  <c r="CT35" i="1" s="1"/>
  <c r="CS30" i="1"/>
  <c r="CS27" i="1"/>
  <c r="CT29" i="1" s="1"/>
  <c r="CS17" i="1"/>
  <c r="CT19" i="1" s="1"/>
  <c r="CS16" i="1"/>
  <c r="CS15" i="1"/>
  <c r="CS21" i="1" s="1"/>
  <c r="CS49" i="1" s="1"/>
  <c r="CS11" i="1"/>
  <c r="CT13" i="1" s="1"/>
  <c r="CS8" i="1"/>
  <c r="CS14" i="1" s="1"/>
  <c r="DC33" i="1" l="1"/>
  <c r="DC39" i="1"/>
  <c r="DC30" i="1"/>
  <c r="DC50" i="1"/>
  <c r="DC20" i="1"/>
  <c r="DC27" i="1"/>
  <c r="DC36" i="1"/>
  <c r="DC49" i="1"/>
  <c r="CY49" i="1"/>
  <c r="CZ49" i="1" s="1"/>
  <c r="CZ48" i="1" s="1"/>
  <c r="CZ21" i="1"/>
  <c r="CZ30" i="1"/>
  <c r="CZ39" i="1"/>
  <c r="CT16" i="1"/>
  <c r="CT46" i="1"/>
  <c r="CT8" i="1"/>
  <c r="CT32" i="1"/>
  <c r="CS22" i="1"/>
  <c r="CS50" i="1" s="1"/>
  <c r="CT40" i="1"/>
  <c r="CT10" i="1"/>
  <c r="CT41" i="1"/>
  <c r="CS20" i="1"/>
  <c r="CT14" i="1" s="1"/>
  <c r="CT11" i="1"/>
  <c r="CV8" i="1"/>
  <c r="CV11" i="1"/>
  <c r="DC48" i="1" l="1"/>
  <c r="CS48" i="1"/>
  <c r="CT27" i="1" s="1"/>
  <c r="CT17" i="1"/>
  <c r="CT22" i="1"/>
  <c r="CP45" i="1"/>
  <c r="CQ47" i="1" s="1"/>
  <c r="CP39" i="1"/>
  <c r="CP36" i="1"/>
  <c r="CP33" i="1"/>
  <c r="CQ35" i="1" s="1"/>
  <c r="CP30" i="1"/>
  <c r="CQ32" i="1" s="1"/>
  <c r="CP27" i="1"/>
  <c r="CQ29" i="1" s="1"/>
  <c r="CP17" i="1"/>
  <c r="CQ19" i="1" s="1"/>
  <c r="CP16" i="1"/>
  <c r="CP15" i="1"/>
  <c r="CP21" i="1" s="1"/>
  <c r="CP49" i="1" s="1"/>
  <c r="CP11" i="1"/>
  <c r="CQ13" i="1" s="1"/>
  <c r="CP8" i="1"/>
  <c r="CT49" i="1" l="1"/>
  <c r="CT45" i="1"/>
  <c r="CT30" i="1"/>
  <c r="CT33" i="1"/>
  <c r="CT36" i="1"/>
  <c r="CT39" i="1"/>
  <c r="CT20" i="1"/>
  <c r="CT50" i="1"/>
  <c r="CT48" i="1" s="1"/>
  <c r="CP14" i="1"/>
  <c r="CQ38" i="1"/>
  <c r="CQ46" i="1"/>
  <c r="CP22" i="1"/>
  <c r="CP50" i="1" s="1"/>
  <c r="CQ40" i="1"/>
  <c r="CQ42" i="1"/>
  <c r="CQ10" i="1"/>
  <c r="CQ41" i="1"/>
  <c r="CV16" i="1"/>
  <c r="CV22" i="1" s="1"/>
  <c r="CV15" i="1"/>
  <c r="CV21" i="1" s="1"/>
  <c r="CV49" i="1" s="1"/>
  <c r="CQ11" i="1" l="1"/>
  <c r="CP20" i="1"/>
  <c r="CQ16" i="1"/>
  <c r="CQ8" i="1"/>
  <c r="CV45" i="1"/>
  <c r="CM45" i="1"/>
  <c r="CM39" i="1"/>
  <c r="CN41" i="1" s="1"/>
  <c r="CM36" i="1"/>
  <c r="CM33" i="1"/>
  <c r="CN35" i="1" s="1"/>
  <c r="CM30" i="1"/>
  <c r="CN32" i="1" s="1"/>
  <c r="CM27" i="1"/>
  <c r="CN29" i="1" s="1"/>
  <c r="CM17" i="1"/>
  <c r="CN19" i="1" s="1"/>
  <c r="CM16" i="1"/>
  <c r="CM15" i="1"/>
  <c r="CM21" i="1" s="1"/>
  <c r="CM49" i="1" s="1"/>
  <c r="CM11" i="1"/>
  <c r="CM8" i="1"/>
  <c r="CN10" i="1" s="1"/>
  <c r="CN42" i="1" l="1"/>
  <c r="CW46" i="1"/>
  <c r="CP48" i="1"/>
  <c r="CQ17" i="1"/>
  <c r="CQ14" i="1"/>
  <c r="CQ22" i="1"/>
  <c r="CN13" i="1"/>
  <c r="CM14" i="1"/>
  <c r="CN11" i="1" s="1"/>
  <c r="CN38" i="1"/>
  <c r="CN46" i="1"/>
  <c r="CN47" i="1"/>
  <c r="CN40" i="1"/>
  <c r="CM22" i="1"/>
  <c r="CM50" i="1" s="1"/>
  <c r="CW47" i="1"/>
  <c r="CQ33" i="1" l="1"/>
  <c r="CQ30" i="1"/>
  <c r="CQ27" i="1"/>
  <c r="CQ49" i="1"/>
  <c r="CQ39" i="1"/>
  <c r="CQ36" i="1"/>
  <c r="CQ45" i="1"/>
  <c r="CQ50" i="1"/>
  <c r="CQ20" i="1"/>
  <c r="CM20" i="1"/>
  <c r="CN22" i="1" s="1"/>
  <c r="CN16" i="1"/>
  <c r="CN8" i="1"/>
  <c r="CV17" i="1"/>
  <c r="CW19" i="1" s="1"/>
  <c r="CV39" i="1"/>
  <c r="CV36" i="1"/>
  <c r="CV33" i="1"/>
  <c r="CV30" i="1"/>
  <c r="CV27" i="1"/>
  <c r="CV50" i="1" l="1"/>
  <c r="CN14" i="1"/>
  <c r="CQ48" i="1"/>
  <c r="CN17" i="1"/>
  <c r="CM48" i="1"/>
  <c r="CN20" i="1" s="1"/>
  <c r="CW29" i="1"/>
  <c r="CW42" i="1"/>
  <c r="CW38" i="1"/>
  <c r="CW35" i="1"/>
  <c r="CW32" i="1"/>
  <c r="CW41" i="1"/>
  <c r="CW40" i="1"/>
  <c r="CW13" i="1"/>
  <c r="CV14" i="1"/>
  <c r="CW16" i="1" l="1"/>
  <c r="CV20" i="1"/>
  <c r="CV48" i="1" s="1"/>
  <c r="CN33" i="1"/>
  <c r="CN30" i="1"/>
  <c r="CN45" i="1"/>
  <c r="CN36" i="1"/>
  <c r="CN39" i="1"/>
  <c r="CN27" i="1"/>
  <c r="CW11" i="1"/>
  <c r="CW8" i="1"/>
  <c r="CW10" i="1"/>
  <c r="CJ45" i="1"/>
  <c r="CJ39" i="1"/>
  <c r="CJ36" i="1"/>
  <c r="CJ33" i="1"/>
  <c r="CJ30" i="1"/>
  <c r="CJ27" i="1"/>
  <c r="CJ17" i="1"/>
  <c r="CJ16" i="1"/>
  <c r="CJ22" i="1" s="1"/>
  <c r="CJ15" i="1"/>
  <c r="CJ21" i="1" s="1"/>
  <c r="CJ11" i="1"/>
  <c r="CJ8" i="1"/>
  <c r="CW39" i="1" l="1"/>
  <c r="CW22" i="1"/>
  <c r="CW17" i="1"/>
  <c r="CW14" i="1"/>
  <c r="CJ20" i="1"/>
  <c r="CK17" i="1" s="1"/>
  <c r="CJ48" i="1"/>
  <c r="CJ50" i="1"/>
  <c r="CJ49" i="1"/>
  <c r="CJ14" i="1"/>
  <c r="CK8" i="1" s="1"/>
  <c r="CW30" i="1" l="1"/>
  <c r="CW45" i="1"/>
  <c r="CW27" i="1"/>
  <c r="CW33" i="1"/>
  <c r="CW36" i="1"/>
  <c r="CW20" i="1"/>
  <c r="CW49" i="1"/>
  <c r="CW50" i="1"/>
  <c r="CK50" i="1"/>
  <c r="CK49" i="1"/>
  <c r="CK11" i="1"/>
  <c r="CK14" i="1"/>
  <c r="CG50" i="1"/>
  <c r="CG49" i="1"/>
  <c r="CD50" i="1"/>
  <c r="CD49" i="1"/>
  <c r="CA50" i="1"/>
  <c r="CA49" i="1"/>
  <c r="BX50" i="1"/>
  <c r="BX49" i="1"/>
  <c r="CK41" i="1"/>
  <c r="CK47" i="1"/>
  <c r="CK46" i="1"/>
  <c r="CK38" i="1"/>
  <c r="CK35" i="1"/>
  <c r="CK32" i="1"/>
  <c r="CK29" i="1"/>
  <c r="CK22" i="1"/>
  <c r="CK19" i="1"/>
  <c r="CK16" i="1"/>
  <c r="CK13" i="1"/>
  <c r="CK10" i="1"/>
  <c r="CW48" i="1" l="1"/>
  <c r="CK42" i="1"/>
  <c r="CK40" i="1"/>
  <c r="CK20" i="1"/>
  <c r="CK36" i="1" l="1"/>
  <c r="CK45" i="1"/>
  <c r="CK33" i="1"/>
  <c r="CK39" i="1"/>
  <c r="CK30" i="1"/>
  <c r="CK27" i="1"/>
  <c r="CH47" i="1"/>
  <c r="CH46" i="1"/>
  <c r="CE47" i="1"/>
  <c r="CE46" i="1"/>
  <c r="CB47" i="1"/>
  <c r="CB46" i="1"/>
  <c r="BY47" i="1"/>
  <c r="BY46" i="1"/>
  <c r="CH42" i="1"/>
  <c r="CH41" i="1"/>
  <c r="CH40" i="1"/>
  <c r="CE42" i="1"/>
  <c r="CE41" i="1"/>
  <c r="CE40" i="1"/>
  <c r="CB42" i="1"/>
  <c r="CB41" i="1"/>
  <c r="CB40" i="1"/>
  <c r="BY42" i="1"/>
  <c r="BY41" i="1"/>
  <c r="BY40" i="1"/>
  <c r="CG48" i="1"/>
  <c r="CH39" i="1" s="1"/>
  <c r="CD48" i="1"/>
  <c r="CE20" i="1" s="1"/>
  <c r="CA48" i="1"/>
  <c r="CB45" i="1" s="1"/>
  <c r="BX48" i="1"/>
  <c r="BY39" i="1" s="1"/>
  <c r="CH38" i="1"/>
  <c r="CE38" i="1"/>
  <c r="CB38" i="1"/>
  <c r="BY38" i="1"/>
  <c r="CH35" i="1"/>
  <c r="CE35" i="1"/>
  <c r="CB35" i="1"/>
  <c r="BY35" i="1"/>
  <c r="CH32" i="1"/>
  <c r="CE32" i="1"/>
  <c r="CB32" i="1"/>
  <c r="BY32" i="1"/>
  <c r="CH29" i="1"/>
  <c r="CE29" i="1"/>
  <c r="CB29" i="1"/>
  <c r="BY29" i="1"/>
  <c r="CH22" i="1"/>
  <c r="CE22" i="1"/>
  <c r="CB22" i="1"/>
  <c r="BY22" i="1"/>
  <c r="CH19" i="1"/>
  <c r="CH17" i="1"/>
  <c r="CE19" i="1"/>
  <c r="CE17" i="1"/>
  <c r="CB19" i="1"/>
  <c r="CB17" i="1"/>
  <c r="BY19" i="1"/>
  <c r="BY17" i="1"/>
  <c r="CH16" i="1"/>
  <c r="CH14" i="1"/>
  <c r="CE16" i="1"/>
  <c r="CE14" i="1"/>
  <c r="CB16" i="1"/>
  <c r="CB14" i="1"/>
  <c r="BY16" i="1"/>
  <c r="BY14" i="1"/>
  <c r="CH13" i="1"/>
  <c r="CH11" i="1"/>
  <c r="CE13" i="1"/>
  <c r="CE11" i="1"/>
  <c r="CB13" i="1"/>
  <c r="CB11" i="1"/>
  <c r="BY13" i="1"/>
  <c r="BY11" i="1"/>
  <c r="CH10" i="1"/>
  <c r="CH8" i="1"/>
  <c r="CE10" i="1"/>
  <c r="CE8" i="1"/>
  <c r="CB10" i="1"/>
  <c r="CB8" i="1"/>
  <c r="BY8" i="1"/>
  <c r="BY10" i="1"/>
  <c r="BY33" i="1" l="1"/>
  <c r="BY49" i="1"/>
  <c r="BY50" i="1"/>
  <c r="CB36" i="1"/>
  <c r="CB50" i="1"/>
  <c r="CB49" i="1"/>
  <c r="CE33" i="1"/>
  <c r="CE49" i="1"/>
  <c r="CE50" i="1"/>
  <c r="CH36" i="1"/>
  <c r="CH50" i="1"/>
  <c r="CH49" i="1"/>
  <c r="CE39" i="1"/>
  <c r="BY45" i="1"/>
  <c r="CH45" i="1"/>
  <c r="CB39" i="1"/>
  <c r="CE45" i="1"/>
  <c r="CE30" i="1"/>
  <c r="CE27" i="1"/>
  <c r="CE36" i="1"/>
  <c r="BY20" i="1"/>
  <c r="BY27" i="1"/>
  <c r="BY30" i="1"/>
  <c r="BY36" i="1"/>
  <c r="CH20" i="1"/>
  <c r="CH27" i="1"/>
  <c r="CH30" i="1"/>
  <c r="CH33" i="1"/>
  <c r="CB20" i="1"/>
  <c r="CB27" i="1"/>
  <c r="CB30" i="1"/>
  <c r="CB33" i="1"/>
  <c r="H15" i="6" l="1"/>
  <c r="F8" i="6"/>
  <c r="F16" i="6"/>
  <c r="I609" i="8"/>
  <c r="I569" i="8"/>
  <c r="D22" i="3"/>
  <c r="C22" i="3"/>
  <c r="B22" i="3"/>
  <c r="D10" i="3"/>
  <c r="C10" i="3"/>
  <c r="B10" i="3"/>
  <c r="E22" i="3" l="1"/>
  <c r="B24" i="3"/>
  <c r="C24" i="3"/>
  <c r="E10" i="3"/>
  <c r="D24" i="3"/>
  <c r="E24" i="3" s="1"/>
  <c r="BI36" i="1" l="1"/>
  <c r="BJ38" i="1" s="1"/>
  <c r="BL36" i="1"/>
  <c r="BM38" i="1" s="1"/>
  <c r="BO36" i="1"/>
  <c r="BP38" i="1" s="1"/>
  <c r="BR36" i="1"/>
  <c r="BS38" i="1" s="1"/>
  <c r="BU36" i="1"/>
  <c r="BV38" i="1" s="1"/>
  <c r="BU33" i="1"/>
  <c r="BO33" i="1"/>
  <c r="BL33" i="1"/>
  <c r="BI33" i="1"/>
  <c r="BG38" i="1"/>
  <c r="BD38" i="1"/>
  <c r="BA38" i="1"/>
  <c r="AX38" i="1"/>
  <c r="AU38" i="1"/>
  <c r="AR38" i="1"/>
  <c r="AO38" i="1"/>
  <c r="AK38" i="1"/>
  <c r="AL38" i="1" s="1"/>
  <c r="AH38" i="1"/>
  <c r="AE38" i="1"/>
  <c r="AB38" i="1"/>
  <c r="Y38" i="1"/>
  <c r="V38" i="1"/>
  <c r="T38" i="1"/>
  <c r="N38" i="1"/>
  <c r="K38" i="1"/>
  <c r="H38" i="1"/>
  <c r="E38" i="1"/>
  <c r="AH47" i="1"/>
  <c r="AE47" i="1"/>
  <c r="Y47" i="1"/>
  <c r="V47" i="1"/>
  <c r="P47" i="1"/>
  <c r="BU44" i="1"/>
  <c r="BR44" i="1"/>
  <c r="BO44" i="1"/>
  <c r="BL44" i="1"/>
  <c r="BI44" i="1"/>
  <c r="AH44" i="1"/>
  <c r="AE44" i="1"/>
  <c r="Y44" i="1"/>
  <c r="V44" i="1"/>
  <c r="BV35" i="1" l="1"/>
  <c r="BU30" i="1"/>
  <c r="BV32" i="1" s="1"/>
  <c r="BU27" i="1"/>
  <c r="BV29" i="1" s="1"/>
  <c r="BU24" i="1"/>
  <c r="BV26" i="1" s="1"/>
  <c r="BU17" i="1"/>
  <c r="BV19" i="1" s="1"/>
  <c r="BU16" i="1"/>
  <c r="BU15" i="1"/>
  <c r="BU11" i="1"/>
  <c r="BV13" i="1" s="1"/>
  <c r="BU8" i="1"/>
  <c r="BV10" i="1" s="1"/>
  <c r="BU14" i="1" l="1"/>
  <c r="BV16" i="1" s="1"/>
  <c r="BU48" i="1"/>
  <c r="BR33" i="1"/>
  <c r="BS35" i="1" s="1"/>
  <c r="BR30" i="1"/>
  <c r="BS32" i="1" s="1"/>
  <c r="BR27" i="1"/>
  <c r="BS29" i="1" s="1"/>
  <c r="BR24" i="1"/>
  <c r="BS26" i="1" s="1"/>
  <c r="BR17" i="1"/>
  <c r="BS19" i="1" s="1"/>
  <c r="BR16" i="1"/>
  <c r="BR15" i="1"/>
  <c r="BR11" i="1"/>
  <c r="BS13" i="1" s="1"/>
  <c r="BR8" i="1"/>
  <c r="BS10" i="1" s="1"/>
  <c r="BP35" i="1"/>
  <c r="BO30" i="1"/>
  <c r="BP32" i="1" s="1"/>
  <c r="BO27" i="1"/>
  <c r="BP29" i="1" s="1"/>
  <c r="BO24" i="1"/>
  <c r="BP26" i="1" s="1"/>
  <c r="BO17" i="1"/>
  <c r="BP19" i="1" s="1"/>
  <c r="BO16" i="1"/>
  <c r="BO15" i="1"/>
  <c r="BO11" i="1"/>
  <c r="BP13" i="1" s="1"/>
  <c r="BO8" i="1"/>
  <c r="BP10" i="1" s="1"/>
  <c r="BM35" i="1"/>
  <c r="BL30" i="1"/>
  <c r="BM32" i="1" s="1"/>
  <c r="BL27" i="1"/>
  <c r="BM29" i="1" s="1"/>
  <c r="BL24" i="1"/>
  <c r="BM26" i="1" s="1"/>
  <c r="BL17" i="1"/>
  <c r="BM19" i="1" s="1"/>
  <c r="BL16" i="1"/>
  <c r="BL15" i="1"/>
  <c r="BL11" i="1"/>
  <c r="BM13" i="1" s="1"/>
  <c r="BL8" i="1"/>
  <c r="BM10" i="1" s="1"/>
  <c r="BI24" i="1"/>
  <c r="BJ26" i="1" s="1"/>
  <c r="BI27" i="1"/>
  <c r="BJ29" i="1" s="1"/>
  <c r="BI30" i="1"/>
  <c r="BJ32" i="1" s="1"/>
  <c r="BJ35" i="1"/>
  <c r="BI17" i="1"/>
  <c r="BJ19" i="1" s="1"/>
  <c r="BI16" i="1"/>
  <c r="BI15" i="1"/>
  <c r="BI11" i="1"/>
  <c r="BJ13" i="1" s="1"/>
  <c r="BI8" i="1"/>
  <c r="BJ10" i="1" s="1"/>
  <c r="BF24" i="1"/>
  <c r="BG26" i="1" s="1"/>
  <c r="BF27" i="1"/>
  <c r="BG29" i="1" s="1"/>
  <c r="BF30" i="1"/>
  <c r="BG32" i="1" s="1"/>
  <c r="BF33" i="1"/>
  <c r="BG35" i="1" s="1"/>
  <c r="BF17" i="1"/>
  <c r="BG19" i="1" s="1"/>
  <c r="BF16" i="1"/>
  <c r="BF15" i="1"/>
  <c r="BF11" i="1"/>
  <c r="BG13" i="1" s="1"/>
  <c r="BF8" i="1"/>
  <c r="BG10" i="1" s="1"/>
  <c r="BC24" i="1"/>
  <c r="BD26" i="1" s="1"/>
  <c r="BC27" i="1"/>
  <c r="BD29" i="1" s="1"/>
  <c r="BC30" i="1"/>
  <c r="BD32" i="1" s="1"/>
  <c r="BC33" i="1"/>
  <c r="BD35" i="1" s="1"/>
  <c r="BC17" i="1"/>
  <c r="BD19" i="1" s="1"/>
  <c r="BC16" i="1"/>
  <c r="BC15" i="1"/>
  <c r="BC11" i="1"/>
  <c r="BD13" i="1" s="1"/>
  <c r="BC8" i="1"/>
  <c r="BD10" i="1" s="1"/>
  <c r="AZ29" i="1"/>
  <c r="AZ27" i="1" s="1"/>
  <c r="AZ19" i="1"/>
  <c r="AZ18" i="1"/>
  <c r="AW19" i="1"/>
  <c r="AW18" i="1"/>
  <c r="AZ24" i="1"/>
  <c r="BA26" i="1" s="1"/>
  <c r="AZ30" i="1"/>
  <c r="BA32" i="1" s="1"/>
  <c r="AZ33" i="1"/>
  <c r="BA35" i="1" s="1"/>
  <c r="AZ16" i="1"/>
  <c r="AZ15" i="1"/>
  <c r="AZ11" i="1"/>
  <c r="BA13" i="1" s="1"/>
  <c r="AZ8" i="1"/>
  <c r="BA10" i="1" s="1"/>
  <c r="AW24" i="1"/>
  <c r="AX26" i="1" s="1"/>
  <c r="AW27" i="1"/>
  <c r="AX29" i="1" s="1"/>
  <c r="AW30" i="1"/>
  <c r="AX32" i="1" s="1"/>
  <c r="AW33" i="1"/>
  <c r="AX35" i="1" s="1"/>
  <c r="AW16" i="1"/>
  <c r="AW15" i="1"/>
  <c r="AW11" i="1"/>
  <c r="AX13" i="1" s="1"/>
  <c r="AW8" i="1"/>
  <c r="AX10" i="1" s="1"/>
  <c r="AT18" i="1"/>
  <c r="AT27" i="1"/>
  <c r="AU29" i="1" s="1"/>
  <c r="AT24" i="1"/>
  <c r="AU26" i="1" s="1"/>
  <c r="AT30" i="1"/>
  <c r="AU32" i="1" s="1"/>
  <c r="AT33" i="1"/>
  <c r="AU35" i="1" s="1"/>
  <c r="AT16" i="1"/>
  <c r="AT15" i="1"/>
  <c r="AT11" i="1"/>
  <c r="AU13" i="1" s="1"/>
  <c r="AT8" i="1"/>
  <c r="AU10" i="1" s="1"/>
  <c r="AQ18" i="1"/>
  <c r="AQ19" i="1"/>
  <c r="AQ24" i="1"/>
  <c r="AR26" i="1" s="1"/>
  <c r="AQ27" i="1"/>
  <c r="AR29" i="1" s="1"/>
  <c r="AQ30" i="1"/>
  <c r="AR32" i="1" s="1"/>
  <c r="AQ33" i="1"/>
  <c r="AR35" i="1" s="1"/>
  <c r="AN18" i="1"/>
  <c r="AN19" i="1"/>
  <c r="AN24" i="1"/>
  <c r="AO26" i="1" s="1"/>
  <c r="AN27" i="1"/>
  <c r="AO29" i="1" s="1"/>
  <c r="AN30" i="1"/>
  <c r="AO32" i="1" s="1"/>
  <c r="AN33" i="1"/>
  <c r="AO35" i="1" s="1"/>
  <c r="AK18" i="1"/>
  <c r="AK19" i="1"/>
  <c r="AK24" i="1"/>
  <c r="AL26" i="1" s="1"/>
  <c r="AK27" i="1"/>
  <c r="AL29" i="1" s="1"/>
  <c r="AK30" i="1"/>
  <c r="AL32" i="1" s="1"/>
  <c r="AK35" i="1"/>
  <c r="AK33" i="1" s="1"/>
  <c r="AL35" i="1" s="1"/>
  <c r="AH18" i="1"/>
  <c r="AH19" i="1"/>
  <c r="AH24" i="1"/>
  <c r="AI26" i="1" s="1"/>
  <c r="AH28" i="1"/>
  <c r="AH29" i="1"/>
  <c r="AH30" i="1"/>
  <c r="AI32" i="1" s="1"/>
  <c r="AH35" i="1"/>
  <c r="AH33" i="1" s="1"/>
  <c r="AI35" i="1" s="1"/>
  <c r="AH36" i="1"/>
  <c r="AI38" i="1" s="1"/>
  <c r="AH41" i="1"/>
  <c r="AH43" i="1"/>
  <c r="AH46" i="1"/>
  <c r="AH51" i="1"/>
  <c r="AE18" i="1"/>
  <c r="AE10" i="1"/>
  <c r="AE8" i="1" s="1"/>
  <c r="AE19" i="1"/>
  <c r="AE24" i="1"/>
  <c r="AF26" i="1" s="1"/>
  <c r="AE28" i="1"/>
  <c r="AE29" i="1"/>
  <c r="AE30" i="1"/>
  <c r="AF32" i="1" s="1"/>
  <c r="AE35" i="1"/>
  <c r="AE33" i="1" s="1"/>
  <c r="AF35" i="1" s="1"/>
  <c r="AE36" i="1"/>
  <c r="AF38" i="1" s="1"/>
  <c r="AE41" i="1"/>
  <c r="AE46" i="1"/>
  <c r="AE51" i="1"/>
  <c r="AB9" i="1"/>
  <c r="AB8" i="1" s="1"/>
  <c r="AC10" i="1" s="1"/>
  <c r="AB18" i="1"/>
  <c r="AB19" i="1"/>
  <c r="AB24" i="1"/>
  <c r="AC26" i="1" s="1"/>
  <c r="AB28" i="1"/>
  <c r="AB29" i="1"/>
  <c r="AB30" i="1"/>
  <c r="AC32" i="1" s="1"/>
  <c r="AB35" i="1"/>
  <c r="AB36" i="1"/>
  <c r="AC38" i="1" s="1"/>
  <c r="Y18" i="1"/>
  <c r="Y10" i="1"/>
  <c r="Y16" i="1" s="1"/>
  <c r="Y19" i="1"/>
  <c r="Y24" i="1"/>
  <c r="Z26" i="1" s="1"/>
  <c r="Y28" i="1"/>
  <c r="Y29" i="1"/>
  <c r="Y30" i="1"/>
  <c r="Z32" i="1" s="1"/>
  <c r="Y35" i="1"/>
  <c r="Y33" i="1" s="1"/>
  <c r="Z35" i="1" s="1"/>
  <c r="Y36" i="1"/>
  <c r="Z38" i="1" s="1"/>
  <c r="Y41" i="1"/>
  <c r="Y51" i="1"/>
  <c r="V18" i="1"/>
  <c r="V10" i="1"/>
  <c r="V16" i="1" s="1"/>
  <c r="V19" i="1"/>
  <c r="V24" i="1"/>
  <c r="W26" i="1" s="1"/>
  <c r="V28" i="1"/>
  <c r="V29" i="1"/>
  <c r="V30" i="1"/>
  <c r="W32" i="1" s="1"/>
  <c r="V35" i="1"/>
  <c r="V33" i="1" s="1"/>
  <c r="W35" i="1" s="1"/>
  <c r="V36" i="1"/>
  <c r="W38" i="1" s="1"/>
  <c r="V41" i="1"/>
  <c r="V43" i="1"/>
  <c r="V46" i="1"/>
  <c r="V51" i="1"/>
  <c r="S18" i="1"/>
  <c r="S10" i="1"/>
  <c r="S16" i="1" s="1"/>
  <c r="S19" i="1"/>
  <c r="S24" i="1"/>
  <c r="T26" i="1" s="1"/>
  <c r="S28" i="1"/>
  <c r="S29" i="1"/>
  <c r="S30" i="1"/>
  <c r="T32" i="1" s="1"/>
  <c r="S33" i="1"/>
  <c r="T35" i="1" s="1"/>
  <c r="P18" i="1"/>
  <c r="P19" i="1"/>
  <c r="P24" i="1"/>
  <c r="Q26" i="1" s="1"/>
  <c r="P27" i="1"/>
  <c r="Q29" i="1" s="1"/>
  <c r="P33" i="1"/>
  <c r="Q35" i="1" s="1"/>
  <c r="P36" i="1"/>
  <c r="Q38" i="1" s="1"/>
  <c r="P46" i="1"/>
  <c r="P51" i="1"/>
  <c r="M24" i="1"/>
  <c r="N26" i="1" s="1"/>
  <c r="M27" i="1"/>
  <c r="N29" i="1" s="1"/>
  <c r="M33" i="1"/>
  <c r="N35" i="1" s="1"/>
  <c r="J24" i="1"/>
  <c r="K26" i="1" s="1"/>
  <c r="J27" i="1"/>
  <c r="K29" i="1" s="1"/>
  <c r="J33" i="1"/>
  <c r="K35" i="1" s="1"/>
  <c r="G24" i="1"/>
  <c r="H26" i="1" s="1"/>
  <c r="G27" i="1"/>
  <c r="H29" i="1" s="1"/>
  <c r="G33" i="1"/>
  <c r="H35" i="1" s="1"/>
  <c r="E26" i="1"/>
  <c r="D27" i="1"/>
  <c r="E29" i="1" s="1"/>
  <c r="D33" i="1"/>
  <c r="E35" i="1" s="1"/>
  <c r="AQ16" i="1"/>
  <c r="AQ15" i="1"/>
  <c r="AQ11" i="1"/>
  <c r="AR13" i="1" s="1"/>
  <c r="AQ8" i="1"/>
  <c r="AR10" i="1" s="1"/>
  <c r="AN16" i="1"/>
  <c r="AN15" i="1"/>
  <c r="AN11" i="1"/>
  <c r="AO13" i="1" s="1"/>
  <c r="AN8" i="1"/>
  <c r="AO10" i="1" s="1"/>
  <c r="AK8" i="1"/>
  <c r="AL10" i="1" s="1"/>
  <c r="AK16" i="1"/>
  <c r="AK15" i="1"/>
  <c r="AK11" i="1"/>
  <c r="AL13" i="1" s="1"/>
  <c r="AH15" i="1"/>
  <c r="AH16" i="1"/>
  <c r="AH11" i="1"/>
  <c r="AI13" i="1" s="1"/>
  <c r="AH8" i="1"/>
  <c r="AI10" i="1" s="1"/>
  <c r="AE15" i="1"/>
  <c r="AB16" i="1"/>
  <c r="AE11" i="1"/>
  <c r="AF13" i="1" s="1"/>
  <c r="Y15" i="1"/>
  <c r="AB11" i="1"/>
  <c r="AC13" i="1" s="1"/>
  <c r="V15" i="1"/>
  <c r="S15" i="1"/>
  <c r="P16" i="1"/>
  <c r="P15" i="1"/>
  <c r="M16" i="1"/>
  <c r="M15" i="1"/>
  <c r="J16" i="1"/>
  <c r="J15" i="1"/>
  <c r="G16" i="1"/>
  <c r="G15" i="1"/>
  <c r="D16" i="1"/>
  <c r="D15" i="1"/>
  <c r="Y11" i="1"/>
  <c r="Z13" i="1" s="1"/>
  <c r="V11" i="1"/>
  <c r="W13" i="1" s="1"/>
  <c r="S11" i="1"/>
  <c r="T13" i="1" s="1"/>
  <c r="D8" i="1"/>
  <c r="E10" i="1" s="1"/>
  <c r="G8" i="1"/>
  <c r="H10" i="1" s="1"/>
  <c r="J8" i="1"/>
  <c r="K10" i="1" s="1"/>
  <c r="M8" i="1"/>
  <c r="N10" i="1" s="1"/>
  <c r="P8" i="1"/>
  <c r="Q10" i="1" s="1"/>
  <c r="D11" i="1"/>
  <c r="E13" i="1" s="1"/>
  <c r="G11" i="1"/>
  <c r="H13" i="1" s="1"/>
  <c r="J11" i="1"/>
  <c r="K13" i="1" s="1"/>
  <c r="M11" i="1"/>
  <c r="N13" i="1" s="1"/>
  <c r="P11" i="1"/>
  <c r="Q13" i="1" s="1"/>
  <c r="D17" i="1"/>
  <c r="E19" i="1" s="1"/>
  <c r="G17" i="1"/>
  <c r="H19" i="1" s="1"/>
  <c r="J17" i="1"/>
  <c r="K19" i="1" s="1"/>
  <c r="M17" i="1"/>
  <c r="N19" i="1" s="1"/>
  <c r="AE16" i="1" l="1"/>
  <c r="AH14" i="1"/>
  <c r="AI16" i="1" s="1"/>
  <c r="V8" i="1"/>
  <c r="W10" i="1" s="1"/>
  <c r="AB17" i="1"/>
  <c r="AC19" i="1" s="1"/>
  <c r="AB15" i="1"/>
  <c r="AB14" i="1" s="1"/>
  <c r="AC16" i="1" s="1"/>
  <c r="E16" i="1"/>
  <c r="P14" i="1"/>
  <c r="Q16" i="1" s="1"/>
  <c r="AQ17" i="1"/>
  <c r="AR19" i="1" s="1"/>
  <c r="G48" i="1"/>
  <c r="S17" i="1"/>
  <c r="T19" i="1" s="1"/>
  <c r="Y17" i="1"/>
  <c r="Z19" i="1" s="1"/>
  <c r="AZ14" i="1"/>
  <c r="BA16" i="1" s="1"/>
  <c r="J14" i="1"/>
  <c r="K16" i="1" s="1"/>
  <c r="M48" i="1"/>
  <c r="AW17" i="1"/>
  <c r="AX19" i="1" s="1"/>
  <c r="BR48" i="1"/>
  <c r="Y27" i="1"/>
  <c r="Z29" i="1" s="1"/>
  <c r="BC14" i="1"/>
  <c r="BD16" i="1" s="1"/>
  <c r="V14" i="1"/>
  <c r="W16" i="1" s="1"/>
  <c r="AN14" i="1"/>
  <c r="AO16" i="1" s="1"/>
  <c r="BI14" i="1"/>
  <c r="BJ16" i="1" s="1"/>
  <c r="P17" i="1"/>
  <c r="Q19" i="1" s="1"/>
  <c r="S8" i="1"/>
  <c r="T10" i="1" s="1"/>
  <c r="AK17" i="1"/>
  <c r="AL19" i="1" s="1"/>
  <c r="S27" i="1"/>
  <c r="T29" i="1" s="1"/>
  <c r="V17" i="1"/>
  <c r="W19" i="1" s="1"/>
  <c r="AH27" i="1"/>
  <c r="AI29" i="1" s="1"/>
  <c r="M14" i="1"/>
  <c r="N16" i="1" s="1"/>
  <c r="AE17" i="1"/>
  <c r="AF19" i="1" s="1"/>
  <c r="AB33" i="1"/>
  <c r="AC35" i="1" s="1"/>
  <c r="AE27" i="1"/>
  <c r="AF29" i="1" s="1"/>
  <c r="AW14" i="1"/>
  <c r="AX16" i="1" s="1"/>
  <c r="BF14" i="1"/>
  <c r="BG16" i="1" s="1"/>
  <c r="BO14" i="1"/>
  <c r="BP16" i="1" s="1"/>
  <c r="BI48" i="1"/>
  <c r="AE14" i="1"/>
  <c r="AF16" i="1" s="1"/>
  <c r="D48" i="1"/>
  <c r="BC48" i="1"/>
  <c r="BR14" i="1"/>
  <c r="BS16" i="1" s="1"/>
  <c r="AK14" i="1"/>
  <c r="AL16" i="1" s="1"/>
  <c r="J48" i="1"/>
  <c r="AF10" i="1"/>
  <c r="AZ17" i="1"/>
  <c r="BA19" i="1" s="1"/>
  <c r="Y8" i="1"/>
  <c r="Z10" i="1" s="1"/>
  <c r="G14" i="1"/>
  <c r="H16" i="1" s="1"/>
  <c r="S14" i="1"/>
  <c r="T16" i="1" s="1"/>
  <c r="AN17" i="1"/>
  <c r="AO19" i="1" s="1"/>
  <c r="Y14" i="1"/>
  <c r="Z16" i="1" s="1"/>
  <c r="AQ14" i="1"/>
  <c r="AR16" i="1" s="1"/>
  <c r="AT17" i="1"/>
  <c r="AU19" i="1" s="1"/>
  <c r="AH17" i="1"/>
  <c r="AI19" i="1" s="1"/>
  <c r="V27" i="1"/>
  <c r="W29" i="1" s="1"/>
  <c r="AB27" i="1"/>
  <c r="AC29" i="1" s="1"/>
  <c r="AT14" i="1"/>
  <c r="AU16" i="1" s="1"/>
  <c r="AK48" i="1"/>
  <c r="AQ48" i="1"/>
  <c r="BO48" i="1"/>
  <c r="BL14" i="1"/>
  <c r="BM16" i="1" s="1"/>
  <c r="BL48" i="1"/>
  <c r="P48" i="1"/>
  <c r="BA29" i="1"/>
  <c r="AN48" i="1" l="1"/>
  <c r="BF48" i="1"/>
  <c r="AZ48" i="1"/>
  <c r="S48" i="1"/>
  <c r="AW48" i="1"/>
  <c r="AH48" i="1"/>
  <c r="V48" i="1"/>
  <c r="AB48" i="1"/>
  <c r="Y48" i="1"/>
  <c r="AT48" i="1"/>
  <c r="AE48" i="1"/>
</calcChain>
</file>

<file path=xl/sharedStrings.xml><?xml version="1.0" encoding="utf-8"?>
<sst xmlns="http://schemas.openxmlformats.org/spreadsheetml/2006/main" count="3177" uniqueCount="672">
  <si>
    <t xml:space="preserve"> </t>
  </si>
  <si>
    <t>NUMBER</t>
  </si>
  <si>
    <t>%</t>
  </si>
  <si>
    <t>Tenured</t>
  </si>
  <si>
    <t>Merit</t>
  </si>
  <si>
    <t xml:space="preserve"> October Payroll Headcount and Percent</t>
  </si>
  <si>
    <t>Full-Time</t>
  </si>
  <si>
    <t>Part-Time</t>
  </si>
  <si>
    <t>Contract</t>
  </si>
  <si>
    <t xml:space="preserve"> ––––1996––––     </t>
  </si>
  <si>
    <t xml:space="preserve"> ––––1997––––     </t>
  </si>
  <si>
    <t xml:space="preserve"> ––––1998––––     </t>
  </si>
  <si>
    <t xml:space="preserve"> ––––1999––––     </t>
  </si>
  <si>
    <t xml:space="preserve"> ––––1990––––     </t>
  </si>
  <si>
    <t xml:space="preserve"> ––––1992––––     </t>
  </si>
  <si>
    <t xml:space="preserve"> ––––1994––––     </t>
  </si>
  <si>
    <t>Tenure Eligible</t>
  </si>
  <si>
    <t xml:space="preserve"> ––––2000––––     </t>
  </si>
  <si>
    <t xml:space="preserve"> ––––2001––––     </t>
  </si>
  <si>
    <t>Professional and Scientific</t>
  </si>
  <si>
    <t>Academic/Administrative</t>
  </si>
  <si>
    <t>Pre/Post Doc Research Associates</t>
  </si>
  <si>
    <t xml:space="preserve"> ––––1991––––     </t>
  </si>
  <si>
    <t xml:space="preserve"> ––––1993––––     </t>
  </si>
  <si>
    <t xml:space="preserve"> ––––1995––––     </t>
  </si>
  <si>
    <t xml:space="preserve"> ––––––––2002––––––––     </t>
  </si>
  <si>
    <t xml:space="preserve"> ––––––––2003––––––––     </t>
  </si>
  <si>
    <t xml:space="preserve"> ––––––––2004––––––––     </t>
  </si>
  <si>
    <r>
      <t xml:space="preserve"> ––––––––2005</t>
    </r>
    <r>
      <rPr>
        <b/>
        <sz val="7"/>
        <rFont val="Univers 55"/>
        <family val="2"/>
      </rPr>
      <t xml:space="preserve">––––––––     </t>
    </r>
  </si>
  <si>
    <t xml:space="preserve"> ––––––––2006––––––––     </t>
  </si>
  <si>
    <t xml:space="preserve"> ––––––––2007––––––––     </t>
  </si>
  <si>
    <t xml:space="preserve"> ––––––––2008––––––––     </t>
  </si>
  <si>
    <t xml:space="preserve"> ––––––––2009––––––––     </t>
  </si>
  <si>
    <t xml:space="preserve"> ––––––––2010––––––––     </t>
  </si>
  <si>
    <t xml:space="preserve"> ––––––––2011––––––––     </t>
  </si>
  <si>
    <t xml:space="preserve"> ––––––2012––––––</t>
  </si>
  <si>
    <t xml:space="preserve">  Full-Time</t>
  </si>
  <si>
    <t xml:space="preserve">  Part-Time</t>
  </si>
  <si>
    <t xml:space="preserve"> –––––––2014–––––––</t>
  </si>
  <si>
    <t xml:space="preserve"> –––––––2015–––––––</t>
  </si>
  <si>
    <t xml:space="preserve"> –––––––2016–––––––</t>
  </si>
  <si>
    <t xml:space="preserve"> –––––––2017–––––––</t>
  </si>
  <si>
    <t xml:space="preserve">       Full-Time</t>
  </si>
  <si>
    <t xml:space="preserve">       Part-Time</t>
  </si>
  <si>
    <t>Faculty Counts</t>
  </si>
  <si>
    <t>Calendar Year:</t>
  </si>
  <si>
    <t>2017</t>
  </si>
  <si>
    <t>Academic / Rank Unit:</t>
  </si>
  <si>
    <t>All Colleges / Units</t>
  </si>
  <si>
    <t>Month:</t>
  </si>
  <si>
    <t>Oct</t>
  </si>
  <si>
    <t>Academic / Rank Department:</t>
  </si>
  <si>
    <t>All Departments</t>
  </si>
  <si>
    <t>Count Type:</t>
  </si>
  <si>
    <t>Headcount</t>
  </si>
  <si>
    <t>Professor</t>
  </si>
  <si>
    <t>Associate Professor</t>
  </si>
  <si>
    <t>Assistant Professor</t>
  </si>
  <si>
    <t>Instructor</t>
  </si>
  <si>
    <t>Full Time</t>
  </si>
  <si>
    <t>Part Time</t>
  </si>
  <si>
    <t>Tenure</t>
  </si>
  <si>
    <t>Tenure-Eligible</t>
  </si>
  <si>
    <t>Non-Tenured</t>
  </si>
  <si>
    <t>Total FT</t>
  </si>
  <si>
    <t>Total PT</t>
  </si>
  <si>
    <t>Total ALL</t>
  </si>
  <si>
    <t>Trends</t>
  </si>
  <si>
    <t>Home Unit:</t>
  </si>
  <si>
    <t>All Units</t>
  </si>
  <si>
    <t>Home Department:</t>
  </si>
  <si>
    <t>2010</t>
  </si>
  <si>
    <t>2011</t>
  </si>
  <si>
    <t>2012</t>
  </si>
  <si>
    <t>2013</t>
  </si>
  <si>
    <t>2014</t>
  </si>
  <si>
    <t>2015</t>
  </si>
  <si>
    <t>2016</t>
  </si>
  <si>
    <t>Employee Group</t>
  </si>
  <si>
    <t>Full/Part Time</t>
  </si>
  <si>
    <t>AB Other</t>
  </si>
  <si>
    <t>Faculty</t>
  </si>
  <si>
    <t>Grad Asst</t>
  </si>
  <si>
    <t>N/A</t>
  </si>
  <si>
    <t>P &amp; S</t>
  </si>
  <si>
    <t>Pre/Post Doc</t>
  </si>
  <si>
    <t>Stdnt/Temp Hrly</t>
  </si>
  <si>
    <t>GRAD ASST-OTHER</t>
  </si>
  <si>
    <t>GRAD ASST-AA</t>
  </si>
  <si>
    <t>GRAD ASST-TA/RA</t>
  </si>
  <si>
    <t>GRAD ASST-TA</t>
  </si>
  <si>
    <t>GRAD ASST-RA</t>
  </si>
  <si>
    <t>Employee Counts</t>
  </si>
  <si>
    <t>Job Title</t>
  </si>
  <si>
    <t>ACAD ADVISER I</t>
  </si>
  <si>
    <t>ACAD ADVISER II</t>
  </si>
  <si>
    <t>ACAD ADVISER III</t>
  </si>
  <si>
    <t>ACAD ADVISER IV</t>
  </si>
  <si>
    <t>ACAD FISCL OFF II</t>
  </si>
  <si>
    <t>ACAD FISCL OFF III</t>
  </si>
  <si>
    <t>ACCOUNT CLERK</t>
  </si>
  <si>
    <t>ACCOUNT SPECIALIST</t>
  </si>
  <si>
    <t>ACCOUNTANT I</t>
  </si>
  <si>
    <t>ACCOUNTANT II</t>
  </si>
  <si>
    <t>ACCOUNTANT III</t>
  </si>
  <si>
    <t>ACCOUNTANT IV</t>
  </si>
  <si>
    <t>AD OF STUDENTS</t>
  </si>
  <si>
    <t>ADJ ASSOC PROF</t>
  </si>
  <si>
    <t>ADJ ASST PROF</t>
  </si>
  <si>
    <t>ADJ INSTRUCTOR</t>
  </si>
  <si>
    <t>ADJ PROF</t>
  </si>
  <si>
    <t>ADMIN SPEC I</t>
  </si>
  <si>
    <t>ADMIN SPEC II</t>
  </si>
  <si>
    <t>ADMIN SPEC III</t>
  </si>
  <si>
    <t>ADV REG NURSE PRAC</t>
  </si>
  <si>
    <t>ADVANCEMENT SPEC</t>
  </si>
  <si>
    <t>AG SPECIALIST I</t>
  </si>
  <si>
    <t>AG SPECIALIST II</t>
  </si>
  <si>
    <t>AG SPECIALIST III</t>
  </si>
  <si>
    <t>AG SPECIALIST IV</t>
  </si>
  <si>
    <t>ALUMNI OFFICER I</t>
  </si>
  <si>
    <t>ALUMNI OFFICER II</t>
  </si>
  <si>
    <t>ALUMNI OFFICER III</t>
  </si>
  <si>
    <t>AN CARETAKER I</t>
  </si>
  <si>
    <t>AN CARETAKER II</t>
  </si>
  <si>
    <t>AN CARETAKER III</t>
  </si>
  <si>
    <t>ANALYST/PROG</t>
  </si>
  <si>
    <t>ARBORIST</t>
  </si>
  <si>
    <t>ARCHITECT III</t>
  </si>
  <si>
    <t>ARCHITECT IV</t>
  </si>
  <si>
    <t>AREA MECHANIC</t>
  </si>
  <si>
    <t>ASSISTANT MANAGER</t>
  </si>
  <si>
    <t>ASSOC CONTROLLER</t>
  </si>
  <si>
    <t>ASSOC COUNSEL</t>
  </si>
  <si>
    <t>ASSOC DEAN</t>
  </si>
  <si>
    <t>ASSOC DIR</t>
  </si>
  <si>
    <t>ASSOC DIR ADMISS</t>
  </si>
  <si>
    <t>ASSOC DIR EH&amp;S</t>
  </si>
  <si>
    <t>ASSOC DIR EO</t>
  </si>
  <si>
    <t>ASSOC DIR OIPTT</t>
  </si>
  <si>
    <t>ASSOC DIR REC SERV</t>
  </si>
  <si>
    <t>ASSOC DIR RES</t>
  </si>
  <si>
    <t>ASSOC DIR SBDC</t>
  </si>
  <si>
    <t>ASSOC DIR SPON PRO</t>
  </si>
  <si>
    <t>ASSOC DIRECTOR</t>
  </si>
  <si>
    <t>ASSOC PROF</t>
  </si>
  <si>
    <t>ASSOC PROF &amp; CHAIR</t>
  </si>
  <si>
    <t>ASSOC PROVOST</t>
  </si>
  <si>
    <t>ASSOC REGISTRAR</t>
  </si>
  <si>
    <t>ASSOC SCIENTIST</t>
  </si>
  <si>
    <t>ASSOC TREASURER</t>
  </si>
  <si>
    <t>ASSOC VICE PRES</t>
  </si>
  <si>
    <t>ASSOC VP FP&amp;M</t>
  </si>
  <si>
    <t>ASSOC VP STU AFF</t>
  </si>
  <si>
    <t>ASSOC VP-UNIV SEC</t>
  </si>
  <si>
    <t>ASSOCIATE</t>
  </si>
  <si>
    <t>ASSOCIATE CIO</t>
  </si>
  <si>
    <t>ASST COACH</t>
  </si>
  <si>
    <t>ASST DEAN</t>
  </si>
  <si>
    <t>ASST DEAN STUDENTS</t>
  </si>
  <si>
    <t>ASST DIR ADMISS</t>
  </si>
  <si>
    <t>ASST DIR UTILITIES</t>
  </si>
  <si>
    <t>ASST DIRECTOR</t>
  </si>
  <si>
    <t>ASST MGR CSTD SERV</t>
  </si>
  <si>
    <t>ASST MGR FAC MAINT</t>
  </si>
  <si>
    <t>ASST MGR FS I</t>
  </si>
  <si>
    <t>ASST PROF</t>
  </si>
  <si>
    <t>ASST SCIENTIST I</t>
  </si>
  <si>
    <t>ASST SCIENTIST II</t>
  </si>
  <si>
    <t>ASST SCIENTIST III</t>
  </si>
  <si>
    <t>ASST SCIENTIST IV</t>
  </si>
  <si>
    <t>ASST STRGTH COACH</t>
  </si>
  <si>
    <t>ASST TO PRES COMM</t>
  </si>
  <si>
    <t>ASST TO PRESIDENT</t>
  </si>
  <si>
    <t>ASST VP</t>
  </si>
  <si>
    <t>ATHL EQUIP COORD</t>
  </si>
  <si>
    <t>ATHLETIC TRAINER</t>
  </si>
  <si>
    <t>AUDITOR II</t>
  </si>
  <si>
    <t>AUDITOR III</t>
  </si>
  <si>
    <t>AUDITOR IV</t>
  </si>
  <si>
    <t>AUTO MECHANIC</t>
  </si>
  <si>
    <t>AUTO TRUCK TR TECH</t>
  </si>
  <si>
    <t>BAKER I</t>
  </si>
  <si>
    <t>BINDERY OPR II</t>
  </si>
  <si>
    <t>BINDERY OPR III</t>
  </si>
  <si>
    <t>BOOKSTORE MANAGER</t>
  </si>
  <si>
    <t>BOOKSTORE SPEC I</t>
  </si>
  <si>
    <t>BOOKSTORE SPEC II</t>
  </si>
  <si>
    <t>BOOKSTORE SPEC III</t>
  </si>
  <si>
    <t>BUDGET ANALYST I</t>
  </si>
  <si>
    <t>BUDGET ANALYST II</t>
  </si>
  <si>
    <t>BUDGET ANALYST III</t>
  </si>
  <si>
    <t>BUDGET ANALYST IV</t>
  </si>
  <si>
    <t>BUDGET OFFICER I</t>
  </si>
  <si>
    <t>BUILDING SYS SP II</t>
  </si>
  <si>
    <t>BUSINESS MGR I</t>
  </si>
  <si>
    <t>BUSINESS MGR II</t>
  </si>
  <si>
    <t>C I SYS TECH I</t>
  </si>
  <si>
    <t>C I SYS TECH II</t>
  </si>
  <si>
    <t>CARPENTER</t>
  </si>
  <si>
    <t>CASHIER I</t>
  </si>
  <si>
    <t>CASHIER II</t>
  </si>
  <si>
    <t>CENT SERV TECH II</t>
  </si>
  <si>
    <t>CFO/CHIEF OF STAFF</t>
  </si>
  <si>
    <t>CHEF DE CUISINE</t>
  </si>
  <si>
    <t>CHIEF STAFF PHARM</t>
  </si>
  <si>
    <t>CLERICAL HELPER</t>
  </si>
  <si>
    <t>CLERK I</t>
  </si>
  <si>
    <t>CLERK II</t>
  </si>
  <si>
    <t>CLERK III</t>
  </si>
  <si>
    <t>CLERK IV</t>
  </si>
  <si>
    <t>CLERK IV SUPVY</t>
  </si>
  <si>
    <t>CLIN ASSOC PROF</t>
  </si>
  <si>
    <t>CLIN ASST PROF</t>
  </si>
  <si>
    <t>CLIN PROF</t>
  </si>
  <si>
    <t>CLINICIAN</t>
  </si>
  <si>
    <t>CLK TYPIST III</t>
  </si>
  <si>
    <t>CMP&amp;NTWRK SUP SPEC</t>
  </si>
  <si>
    <t>COMM MGR I</t>
  </si>
  <si>
    <t>COMM MGR II</t>
  </si>
  <si>
    <t>COMM OUTREACH SPEC</t>
  </si>
  <si>
    <t>COMM SPEC I</t>
  </si>
  <si>
    <t>COMM SPEC II</t>
  </si>
  <si>
    <t>COMM SPEC III</t>
  </si>
  <si>
    <t>COMM SPEC IV</t>
  </si>
  <si>
    <t>COMP PUBL ASST</t>
  </si>
  <si>
    <t>COMP PUBLISH SPEC</t>
  </si>
  <si>
    <t>CONST MANAGER II</t>
  </si>
  <si>
    <t>CONST MANAGER III</t>
  </si>
  <si>
    <t>CONST MANAGER, SR</t>
  </si>
  <si>
    <t>CONTRACT ASSOCIATE</t>
  </si>
  <si>
    <t>CONTROLLER</t>
  </si>
  <si>
    <t>COOK I</t>
  </si>
  <si>
    <t>COOK II</t>
  </si>
  <si>
    <t>COUNSELING INTERN</t>
  </si>
  <si>
    <t>COUNSELOR</t>
  </si>
  <si>
    <t>CURATOR I</t>
  </si>
  <si>
    <t>CURATOR II</t>
  </si>
  <si>
    <t>CURATOR III</t>
  </si>
  <si>
    <t>CUST REL SPEC I</t>
  </si>
  <si>
    <t>CUST REL SPEC II</t>
  </si>
  <si>
    <t>CUSTODIAN I</t>
  </si>
  <si>
    <t>CUSTODIAN II</t>
  </si>
  <si>
    <t>DATA TECH I</t>
  </si>
  <si>
    <t>DEAN</t>
  </si>
  <si>
    <t>DEAN OF STUDENTS</t>
  </si>
  <si>
    <t>DIGITAL PRESS OP</t>
  </si>
  <si>
    <t>DIR CAMPUS DINING</t>
  </si>
  <si>
    <t>DIR CAREER PLACMNT</t>
  </si>
  <si>
    <t>DIR CCCATT CTR</t>
  </si>
  <si>
    <t>DIR CIRAS</t>
  </si>
  <si>
    <t>DIR FIN AID</t>
  </si>
  <si>
    <t>DIR INTERCOL ATHL</t>
  </si>
  <si>
    <t>DIR ITL PR&amp;TCH TRF</t>
  </si>
  <si>
    <t>DIR MEMORIAL UNION</t>
  </si>
  <si>
    <t>DIR MUSEUM</t>
  </si>
  <si>
    <t>DIR NEW STU PROG</t>
  </si>
  <si>
    <t>DIR OF ADMISSIONS</t>
  </si>
  <si>
    <t>DIR OF OPERATIONS</t>
  </si>
  <si>
    <t>DIR OPERATIONS</t>
  </si>
  <si>
    <t>DIR PUBLIC SAFETY</t>
  </si>
  <si>
    <t>DIR PURCHASING</t>
  </si>
  <si>
    <t>DIR REC SERV</t>
  </si>
  <si>
    <t>DIR REIMAN GARDENS</t>
  </si>
  <si>
    <t>DIR RES PK/PAPAJON</t>
  </si>
  <si>
    <t>DIR SBD CTR</t>
  </si>
  <si>
    <t>DIR SPON PRO ADMIN</t>
  </si>
  <si>
    <t>DIR STUDENT HEALTH</t>
  </si>
  <si>
    <t>DIR UNIV MARKETING</t>
  </si>
  <si>
    <t>DIRECTOR</t>
  </si>
  <si>
    <t>DIRECTOR I</t>
  </si>
  <si>
    <t>DIRECTOR II</t>
  </si>
  <si>
    <t>DIRECTOR III</t>
  </si>
  <si>
    <t>DIRECTOR ITS I</t>
  </si>
  <si>
    <t>DIRECTOR ITS II</t>
  </si>
  <si>
    <t>DIRECTOR ITS III</t>
  </si>
  <si>
    <t>DIRECTOR OF EO</t>
  </si>
  <si>
    <t>DISTG PROF</t>
  </si>
  <si>
    <t>DISTG PROF &amp; CHAIR</t>
  </si>
  <si>
    <t>DOCUMENT CTR OP I</t>
  </si>
  <si>
    <t>DOCUMENT CTR OP II</t>
  </si>
  <si>
    <t>EDITOR II</t>
  </si>
  <si>
    <t>EH&amp;S MANAGER</t>
  </si>
  <si>
    <t>ELECTRICIAN I</t>
  </si>
  <si>
    <t>ELECTRICIAN II</t>
  </si>
  <si>
    <t>ELECTRICIAN-HV</t>
  </si>
  <si>
    <t>ELECTRONIC TECH I</t>
  </si>
  <si>
    <t>ELECTRONIC TECH II</t>
  </si>
  <si>
    <t>ENGR DESIGNER I</t>
  </si>
  <si>
    <t>ENGR DESIGNER II</t>
  </si>
  <si>
    <t>ENGR III</t>
  </si>
  <si>
    <t>ENGR IV</t>
  </si>
  <si>
    <t>ENGR TECH I</t>
  </si>
  <si>
    <t>ENGR TECH II</t>
  </si>
  <si>
    <t>ENGR V</t>
  </si>
  <si>
    <t>ENROLL SRV ADV I</t>
  </si>
  <si>
    <t>ENROLL SRV ADV II</t>
  </si>
  <si>
    <t>ENROLL SRV ADV III</t>
  </si>
  <si>
    <t>ENVIR SYS MECH II</t>
  </si>
  <si>
    <t>ENVIR SYS MECH III</t>
  </si>
  <si>
    <t>ENVIRON SPEC II</t>
  </si>
  <si>
    <t>ENVIRON SPEC III</t>
  </si>
  <si>
    <t>ENVIRON SPEC, SR</t>
  </si>
  <si>
    <t>EQUIPMENT OPERATOR</t>
  </si>
  <si>
    <t>ERD MACHINIST SR</t>
  </si>
  <si>
    <t>EXEC DIR UNIV REL</t>
  </si>
  <si>
    <t>EXECUTIVE CHEF</t>
  </si>
  <si>
    <t>EXT FAMILIES SPEC</t>
  </si>
  <si>
    <t>EXT PROG ASST I</t>
  </si>
  <si>
    <t>EXT PROG ASST II</t>
  </si>
  <si>
    <t>EXT PROG SPEC I</t>
  </si>
  <si>
    <t>EXT PROG SPEC II</t>
  </si>
  <si>
    <t>EXT PROG SPEC III</t>
  </si>
  <si>
    <t>EXT PROG SPEC IV</t>
  </si>
  <si>
    <t>EXT SPEC PROJ MGR</t>
  </si>
  <si>
    <t>FAC PROJ MGR I</t>
  </si>
  <si>
    <t>FAC PROJ MGR II</t>
  </si>
  <si>
    <t>FAC PROJ MGR III</t>
  </si>
  <si>
    <t>FAC SERVICES COORD</t>
  </si>
  <si>
    <t>FACIL MECHANIC II</t>
  </si>
  <si>
    <t>FACIL MECHANIC III</t>
  </si>
  <si>
    <t>FACILITIES COORD</t>
  </si>
  <si>
    <t>FARM EQUIP MECH</t>
  </si>
  <si>
    <t>FARM EQUIP OPR II</t>
  </si>
  <si>
    <t>FARM EQUIP OPR III</t>
  </si>
  <si>
    <t>FIELD LAB TECH I</t>
  </si>
  <si>
    <t>FIELD LAB TECH II</t>
  </si>
  <si>
    <t>FIELD LAB TECH III</t>
  </si>
  <si>
    <t>FIELD SPEC I</t>
  </si>
  <si>
    <t>FIELD SPEC II</t>
  </si>
  <si>
    <t>FIELD SPEC III</t>
  </si>
  <si>
    <t>FIELD SPEC IV</t>
  </si>
  <si>
    <t>FIRE SAFE SPEC II</t>
  </si>
  <si>
    <t>FIRE SAFE SPEC, SR</t>
  </si>
  <si>
    <t>FOOD SERV COORD I</t>
  </si>
  <si>
    <t>FOOD SERV COORD II</t>
  </si>
  <si>
    <t>FOOD SERV SUPER</t>
  </si>
  <si>
    <t>FOOD WORKER I</t>
  </si>
  <si>
    <t>FOOD WORKER II</t>
  </si>
  <si>
    <t>GOLF COURSE MAINT</t>
  </si>
  <si>
    <t>GRAPH DESIGNER I</t>
  </si>
  <si>
    <t>GRAPH DESIGNER II</t>
  </si>
  <si>
    <t>GRAPH DESIGNER III</t>
  </si>
  <si>
    <t>GRAPH DESIGNER SR</t>
  </si>
  <si>
    <t>GRNHSE CARETAKER</t>
  </si>
  <si>
    <t>GROUNDSKEEPER I</t>
  </si>
  <si>
    <t>GROUNDSKEEPER II</t>
  </si>
  <si>
    <t>HEAD ATHL TRAINER</t>
  </si>
  <si>
    <t>HEAD COACH</t>
  </si>
  <si>
    <t>HELPER</t>
  </si>
  <si>
    <t>HISTO TECH I</t>
  </si>
  <si>
    <t>HISTO TECH II</t>
  </si>
  <si>
    <t>HLTH INF TEC II</t>
  </si>
  <si>
    <t>HLTH PHYS IV</t>
  </si>
  <si>
    <t>HLTH PHYS TECH III</t>
  </si>
  <si>
    <t>HR SPEC I</t>
  </si>
  <si>
    <t>HR SPEC II</t>
  </si>
  <si>
    <t>HR SPEC III</t>
  </si>
  <si>
    <t>HR SPEC IV</t>
  </si>
  <si>
    <t>HUM SERV SPEC II</t>
  </si>
  <si>
    <t>HUM SERV SPEC III</t>
  </si>
  <si>
    <t>INDUST HYG I</t>
  </si>
  <si>
    <t>INDUST HYG II</t>
  </si>
  <si>
    <t>INDUST HYG III</t>
  </si>
  <si>
    <t>INDUST HYG, SENIOR</t>
  </si>
  <si>
    <t>INDUSTRIAL SPEC</t>
  </si>
  <si>
    <t>INFO SYS LDR</t>
  </si>
  <si>
    <t>INSTR DEV COORD</t>
  </si>
  <si>
    <t>INSTR DEV SPEC</t>
  </si>
  <si>
    <t>INSTR SUP SPEC I</t>
  </si>
  <si>
    <t>INSTR SUP SPEC II</t>
  </si>
  <si>
    <t>INSTR SUP SPEC III</t>
  </si>
  <si>
    <t>INSULATOR</t>
  </si>
  <si>
    <t>INTER DESIGNER II</t>
  </si>
  <si>
    <t>INTER DESIGNER III</t>
  </si>
  <si>
    <t>INTERIM ASSOC DEAN</t>
  </si>
  <si>
    <t>INTERIM ASST DEAN</t>
  </si>
  <si>
    <t>INTERIM CHAIR</t>
  </si>
  <si>
    <t>INTERIM DEAN</t>
  </si>
  <si>
    <t>INTERIM DIRECTOR</t>
  </si>
  <si>
    <t>INTERIM PRESIDENT</t>
  </si>
  <si>
    <t>INTERIM VICE PRES</t>
  </si>
  <si>
    <t>INTERN</t>
  </si>
  <si>
    <t>KITCHEN HELPER I</t>
  </si>
  <si>
    <t>L P NURSE</t>
  </si>
  <si>
    <t>LAB ASST I</t>
  </si>
  <si>
    <t>LAB ASST II</t>
  </si>
  <si>
    <t>LAB EQUIP SPEC</t>
  </si>
  <si>
    <t>LAB MECH TECHNOL</t>
  </si>
  <si>
    <t>LAB SUPERVISOR I</t>
  </si>
  <si>
    <t>LAB SUPERVISOR II</t>
  </si>
  <si>
    <t>LAB TECH I</t>
  </si>
  <si>
    <t>LAB TECH II</t>
  </si>
  <si>
    <t>LAB TECH III</t>
  </si>
  <si>
    <t>LAB TECH IV</t>
  </si>
  <si>
    <t>LABORER</t>
  </si>
  <si>
    <t>LANDSCAPE ARCH II</t>
  </si>
  <si>
    <t>LECTURER</t>
  </si>
  <si>
    <t>LEGAL CONSULTANT</t>
  </si>
  <si>
    <t>LIBRARIAN I</t>
  </si>
  <si>
    <t>LIBRARIAN II</t>
  </si>
  <si>
    <t>LIBRARIAN III</t>
  </si>
  <si>
    <t>LIBRARIAN IV</t>
  </si>
  <si>
    <t>LIBRARY ASSOC I</t>
  </si>
  <si>
    <t>LIBRARY ASSOC II</t>
  </si>
  <si>
    <t>LIBRARY ASST II</t>
  </si>
  <si>
    <t>LIBRARY ASST III</t>
  </si>
  <si>
    <t>LIBRARY ASST IV</t>
  </si>
  <si>
    <t>LICENSING ASSOC II</t>
  </si>
  <si>
    <t>LIGHTING DESIGNER</t>
  </si>
  <si>
    <t>LOCKSMITH</t>
  </si>
  <si>
    <t>MAIL CENTER COORD</t>
  </si>
  <si>
    <t>MAIL CLERK</t>
  </si>
  <si>
    <t>MAIL DISTRIBUTOR</t>
  </si>
  <si>
    <t>MECHANICS ASST</t>
  </si>
  <si>
    <t>MED TECHNOLOGIST</t>
  </si>
  <si>
    <t>MEDIA PROD SPEC I</t>
  </si>
  <si>
    <t>MEDIA PROD SPEC II</t>
  </si>
  <si>
    <t>MEDIA PROD SPECIII</t>
  </si>
  <si>
    <t>MEDICAL ASST II</t>
  </si>
  <si>
    <t>MENTAL HEALTH ARNP</t>
  </si>
  <si>
    <t>MGR ACCOUNTING</t>
  </si>
  <si>
    <t>MGR AL INFO SYS</t>
  </si>
  <si>
    <t>MGR CHEM INST SRV</t>
  </si>
  <si>
    <t>MGR CLIN PATH LAB</t>
  </si>
  <si>
    <t>MGR CLUB HOUSE</t>
  </si>
  <si>
    <t>MGR ELEC DIST SRV</t>
  </si>
  <si>
    <t>MGR FACILITIES MNT</t>
  </si>
  <si>
    <t>MGR FACILITY SERV</t>
  </si>
  <si>
    <t>MGR FOOD SERV I</t>
  </si>
  <si>
    <t>MGR FOOD SERV II</t>
  </si>
  <si>
    <t>MGR GREENHOUSE</t>
  </si>
  <si>
    <t>MGR INFO TECH I</t>
  </si>
  <si>
    <t>MGR INFO TECH II</t>
  </si>
  <si>
    <t>MGR MEAT LAB</t>
  </si>
  <si>
    <t>MGR MOLEC BIO BLDG</t>
  </si>
  <si>
    <t>MGR OUTLY RES SYS</t>
  </si>
  <si>
    <t>MGR PILOT PLANT</t>
  </si>
  <si>
    <t>MGR POST &amp; PARC</t>
  </si>
  <si>
    <t>MGR PRINTING SERV</t>
  </si>
  <si>
    <t>MGR RES HALL MAINT</t>
  </si>
  <si>
    <t>MGR TLCM CBL PLANT</t>
  </si>
  <si>
    <t>MGR UNIV HUMAN RES</t>
  </si>
  <si>
    <t>MILKER</t>
  </si>
  <si>
    <t>MORRILL PROF</t>
  </si>
  <si>
    <t>MORRILL PROF &amp; CHR</t>
  </si>
  <si>
    <t>MOTOR VEH OPR I</t>
  </si>
  <si>
    <t>MOTOR VEH OPR II</t>
  </si>
  <si>
    <t>OCC SAFE SPEC II</t>
  </si>
  <si>
    <t>OCC SAFE SPEC III</t>
  </si>
  <si>
    <t>OCC SAFE SPEC, SR</t>
  </si>
  <si>
    <t>OFFICE COORD I</t>
  </si>
  <si>
    <t>P S DISPATCHER I</t>
  </si>
  <si>
    <t>P S DISPATCHER II</t>
  </si>
  <si>
    <t>P&amp;T DISPATCHER I</t>
  </si>
  <si>
    <t>P&amp;T FLD SRV OFF I</t>
  </si>
  <si>
    <t>P&amp;T SUPR</t>
  </si>
  <si>
    <t>PAINTER</t>
  </si>
  <si>
    <t>PARK MAINT WRKR II</t>
  </si>
  <si>
    <t>PARKG TRANS ATTEND</t>
  </si>
  <si>
    <t>PEST CONTROL OPR</t>
  </si>
  <si>
    <t>PHARM TECH CERT</t>
  </si>
  <si>
    <t>PHARM TECH SR CERT</t>
  </si>
  <si>
    <t>PHYS THERAPY ASST</t>
  </si>
  <si>
    <t>PILOT</t>
  </si>
  <si>
    <t>PL SAF PAT OFFICER</t>
  </si>
  <si>
    <t>PL SAF SERGEANT</t>
  </si>
  <si>
    <t>PLUMBER</t>
  </si>
  <si>
    <t>POLICE LIEUTENANT</t>
  </si>
  <si>
    <t>POLICE OFFICER I</t>
  </si>
  <si>
    <t>POLICE OFFICER III</t>
  </si>
  <si>
    <t>POLICE SERGEANT</t>
  </si>
  <si>
    <t>POSTDOC FELLOW</t>
  </si>
  <si>
    <t>POSTDOC RES ASSOC</t>
  </si>
  <si>
    <t>POSTDOC TRAINEE</t>
  </si>
  <si>
    <t>PRACT PLACE COORD</t>
  </si>
  <si>
    <t>PREDOC ASSOC</t>
  </si>
  <si>
    <t>PRESS OPERATOR III</t>
  </si>
  <si>
    <t>PRODUCER II</t>
  </si>
  <si>
    <t>PROF</t>
  </si>
  <si>
    <t>PROF &amp; CHAIR</t>
  </si>
  <si>
    <t>PROGRAM ASST I</t>
  </si>
  <si>
    <t>PROGRAM ASST II</t>
  </si>
  <si>
    <t>PROGRAM COORD I</t>
  </si>
  <si>
    <t>PROGRAM COORD II</t>
  </si>
  <si>
    <t>PROGRAM COORD III</t>
  </si>
  <si>
    <t>PROGRAM DIRECTOR</t>
  </si>
  <si>
    <t>PROGRAM MGR I</t>
  </si>
  <si>
    <t>PROGRAM MGR II</t>
  </si>
  <si>
    <t>PROJ PLAN SPEC II</t>
  </si>
  <si>
    <t>PURCH AGENT I</t>
  </si>
  <si>
    <t>PURCH AGENT II</t>
  </si>
  <si>
    <t>PURCH AGENT III</t>
  </si>
  <si>
    <t>PURCH AGENT IV</t>
  </si>
  <si>
    <t>PURCH AGENT V</t>
  </si>
  <si>
    <t>QUAL ASSUR OFFICER</t>
  </si>
  <si>
    <t>RADIOGRAPHER I</t>
  </si>
  <si>
    <t>RADIOGRAPHER II</t>
  </si>
  <si>
    <t>RECORD ANALYST I</t>
  </si>
  <si>
    <t>RECORD ANALYST II</t>
  </si>
  <si>
    <t>REG EXT EDUC DIR</t>
  </si>
  <si>
    <t>RES ANALYST I</t>
  </si>
  <si>
    <t>RES ANALYST II</t>
  </si>
  <si>
    <t>RES ASSOC I</t>
  </si>
  <si>
    <t>RES ASSOC II</t>
  </si>
  <si>
    <t>RES ASSOC PROF</t>
  </si>
  <si>
    <t>RES ASST PROF</t>
  </si>
  <si>
    <t>RES HALL COORD</t>
  </si>
  <si>
    <t>RES LIFE COORD</t>
  </si>
  <si>
    <t>RES PROF</t>
  </si>
  <si>
    <t>RESEARCH ANALY SR</t>
  </si>
  <si>
    <t>RESEARCH TECH</t>
  </si>
  <si>
    <t>RESEARCH TECH SR</t>
  </si>
  <si>
    <t>RESIDENT</t>
  </si>
  <si>
    <t>ROOFER</t>
  </si>
  <si>
    <t>SCIENTIST I</t>
  </si>
  <si>
    <t>SCIENTIST II</t>
  </si>
  <si>
    <t>SCIENTIST III</t>
  </si>
  <si>
    <t>SEASONAL</t>
  </si>
  <si>
    <t>SECRETARY I</t>
  </si>
  <si>
    <t>SECRETARY II</t>
  </si>
  <si>
    <t>SECRETARY III</t>
  </si>
  <si>
    <t>SECRETARY IV</t>
  </si>
  <si>
    <t>SEED ANALYST I</t>
  </si>
  <si>
    <t>SEED ANALYST II</t>
  </si>
  <si>
    <t>SEED ANALYST III</t>
  </si>
  <si>
    <t>SENIOR ASSOC DEAN</t>
  </si>
  <si>
    <t>SENIOR CLINICIAN</t>
  </si>
  <si>
    <t>SENIOR LECTURER</t>
  </si>
  <si>
    <t>SHEET MTL MECH I</t>
  </si>
  <si>
    <t>SIGN LANG INTERPRE</t>
  </si>
  <si>
    <t>SR ASSOC DIR ATHL</t>
  </si>
  <si>
    <t>SR POLICY ADVISOR</t>
  </si>
  <si>
    <t>SR VICE PRESIDENT</t>
  </si>
  <si>
    <t>SR VP/PROVOST</t>
  </si>
  <si>
    <t>STAFF NURSE</t>
  </si>
  <si>
    <t>STAFF PHARMACIST</t>
  </si>
  <si>
    <t>STAFF PHYSICIAN</t>
  </si>
  <si>
    <t>STAFF PSYCHOLOGIST</t>
  </si>
  <si>
    <t>STATE REL OFFICER</t>
  </si>
  <si>
    <t>STDNT SRV SPEC I</t>
  </si>
  <si>
    <t>STDNT SRV SPEC II</t>
  </si>
  <si>
    <t>STDNT SRV SPEC III</t>
  </si>
  <si>
    <t>STDNT SRV SPEC IV</t>
  </si>
  <si>
    <t>STEAMFITTER</t>
  </si>
  <si>
    <t>STOREKEEPER I</t>
  </si>
  <si>
    <t>STOREKEEPER II</t>
  </si>
  <si>
    <t>STOREKEEPER III</t>
  </si>
  <si>
    <t>STRGTH COACH</t>
  </si>
  <si>
    <t>SUPERV-CUST SVC</t>
  </si>
  <si>
    <t>SUPR PLANT SRV 110</t>
  </si>
  <si>
    <t>SUPR PLANT SRV 111</t>
  </si>
  <si>
    <t>SUPR PLANT SRV 112</t>
  </si>
  <si>
    <t>SUPR PLANT SRV 113</t>
  </si>
  <si>
    <t>SUPR PLANT SRV 115</t>
  </si>
  <si>
    <t>SUPR PLANT SRV 116</t>
  </si>
  <si>
    <t>SUPR PLANT SRV 117</t>
  </si>
  <si>
    <t>SUPT AG RES STA I</t>
  </si>
  <si>
    <t>SUPT AG RES STA II</t>
  </si>
  <si>
    <t>SUPT GOLF COURSE</t>
  </si>
  <si>
    <t>SUPV ANIMAL CARE</t>
  </si>
  <si>
    <t>SUPV CENTRAL STORE</t>
  </si>
  <si>
    <t>SUPV GLASS SHOP</t>
  </si>
  <si>
    <t>SUPV MEAT LAB</t>
  </si>
  <si>
    <t>SYS ANALYST I</t>
  </si>
  <si>
    <t>SYS ANALYST II</t>
  </si>
  <si>
    <t>SYS ANALYST III</t>
  </si>
  <si>
    <t>SYS ANALYST SR</t>
  </si>
  <si>
    <t>SYS CONTROL TECH</t>
  </si>
  <si>
    <t>SYS SUP SPEC I</t>
  </si>
  <si>
    <t>SYS SUP SPEC II</t>
  </si>
  <si>
    <t>SYS SUP SPEC III</t>
  </si>
  <si>
    <t>SYS SUP SPEC IV</t>
  </si>
  <si>
    <t>TEACH LAB COORD</t>
  </si>
  <si>
    <t>TEACH LAB COORD SR</t>
  </si>
  <si>
    <t>TEACHING LAB ASSOC</t>
  </si>
  <si>
    <t>TELECOM ENGR III</t>
  </si>
  <si>
    <t>THEATRE SPEC</t>
  </si>
  <si>
    <t>TREASURER</t>
  </si>
  <si>
    <t>TREE TRIMMER</t>
  </si>
  <si>
    <t>TV-RADIO TECH III</t>
  </si>
  <si>
    <t>UNIV ARCHITECT</t>
  </si>
  <si>
    <t>UNIV PROF</t>
  </si>
  <si>
    <t>UNIV PROF &amp; CHAIR</t>
  </si>
  <si>
    <t>UNIVERSITY COUNSEL</t>
  </si>
  <si>
    <t>UT E&amp;I TECH I</t>
  </si>
  <si>
    <t>UT E&amp;I TECH II</t>
  </si>
  <si>
    <t>UT E&amp;I TECH III</t>
  </si>
  <si>
    <t>UT PL MAT HAND OPR</t>
  </si>
  <si>
    <t>UT PL MNT MECH I</t>
  </si>
  <si>
    <t>UT PL MNT MECH II</t>
  </si>
  <si>
    <t>UT PL MNT MECH III</t>
  </si>
  <si>
    <t>UT PL OPR I</t>
  </si>
  <si>
    <t>UT PL OPR II</t>
  </si>
  <si>
    <t>UT PL OPR III</t>
  </si>
  <si>
    <t>UT PL RM FACIL OPR</t>
  </si>
  <si>
    <t>VENDING MACHINE SU</t>
  </si>
  <si>
    <t>VET HOSP ASST II</t>
  </si>
  <si>
    <t>VET TECH</t>
  </si>
  <si>
    <t>VETERINARIAN</t>
  </si>
  <si>
    <t>VETERINARY SPEC</t>
  </si>
  <si>
    <t>VICE PRES</t>
  </si>
  <si>
    <t>VICE PRESIDENT</t>
  </si>
  <si>
    <t>VICE PRESIDENT/CIO</t>
  </si>
  <si>
    <t>VSTG ASSOC PROF</t>
  </si>
  <si>
    <t>VSTG ASST PROF</t>
  </si>
  <si>
    <t>VSTG INSTRUCTOR</t>
  </si>
  <si>
    <t>VSTG PROF</t>
  </si>
  <si>
    <t>WATER SYSTEMS OPR</t>
  </si>
  <si>
    <t xml:space="preserve">        Row as Job Title and Column as Employee Group and then Full/Part Time</t>
  </si>
  <si>
    <t>**Filtering for Grad Assistants**</t>
  </si>
  <si>
    <t xml:space="preserve">Total </t>
  </si>
  <si>
    <t>=7350</t>
  </si>
  <si>
    <r>
      <rPr>
        <b/>
        <sz val="10"/>
        <color rgb="FFC00000"/>
        <rFont val="Univers 55"/>
      </rPr>
      <t xml:space="preserve">PATH: </t>
    </r>
    <r>
      <rPr>
        <sz val="10"/>
        <color rgb="FFC00000"/>
        <rFont val="Univers 55"/>
      </rPr>
      <t xml:space="preserve">e-Data --&gt; Employee Self-Service Portal --&gt; Orgainzational Reports --&gt; then select for </t>
    </r>
  </si>
  <si>
    <r>
      <rPr>
        <b/>
        <sz val="10"/>
        <color rgb="FFC00000"/>
        <rFont val="Univers 55"/>
      </rPr>
      <t xml:space="preserve">PATH: </t>
    </r>
    <r>
      <rPr>
        <sz val="10"/>
        <color rgb="FFC00000"/>
        <rFont val="Tahoma"/>
        <family val="2"/>
      </rPr>
      <t xml:space="preserve">e-Data --&gt; Employee Self-Service Portal --&gt; Orgainzational Reports --&gt; then select for </t>
    </r>
  </si>
  <si>
    <t xml:space="preserve">        Row as Job Title and Pay Base and Column as Employee Group</t>
  </si>
  <si>
    <t>Pay Base</t>
  </si>
  <si>
    <t>Casual Hourly</t>
  </si>
  <si>
    <t>Merit, paid monthly</t>
  </si>
  <si>
    <t>Faculty - 12 Month</t>
  </si>
  <si>
    <t>Faculty - 9 month</t>
  </si>
  <si>
    <t>Merit, paid bi-weekly</t>
  </si>
  <si>
    <t>Grad Assistant</t>
  </si>
  <si>
    <t>Post Doctorate</t>
  </si>
  <si>
    <t>NO Title (assuming Stdnt Hrly)</t>
  </si>
  <si>
    <t>TOTAL</t>
  </si>
  <si>
    <t>minus the 7159 Stdnt Hrly = 191 (non-stdnt hrly)</t>
  </si>
  <si>
    <r>
      <rPr>
        <b/>
        <sz val="10"/>
        <color rgb="FFC00000"/>
        <rFont val="Univers 55"/>
      </rPr>
      <t xml:space="preserve">PATH: </t>
    </r>
    <r>
      <rPr>
        <sz val="10"/>
        <color rgb="FFC00000"/>
        <rFont val="Univers 55"/>
      </rPr>
      <t xml:space="preserve">e-Data --&gt; Employee Self-Service Portal --&gt; Trends Reports --&gt; then select for </t>
    </r>
  </si>
  <si>
    <t xml:space="preserve">        Row as Employee Group and then Full/Part Time</t>
  </si>
  <si>
    <t xml:space="preserve">        Row as Tenure and then Full/Part Time</t>
  </si>
  <si>
    <r>
      <t xml:space="preserve"> ––––––2013</t>
    </r>
    <r>
      <rPr>
        <vertAlign val="superscript"/>
        <sz val="8"/>
        <rFont val="Univers 55"/>
      </rPr>
      <t>2</t>
    </r>
    <r>
      <rPr>
        <b/>
        <sz val="8"/>
        <rFont val="Univers 55"/>
        <family val="2"/>
      </rPr>
      <t>––––––</t>
    </r>
  </si>
  <si>
    <r>
      <t xml:space="preserve"> 2 </t>
    </r>
    <r>
      <rPr>
        <sz val="9"/>
        <rFont val="ITC Berkeley Oldstyle Std"/>
        <family val="1"/>
      </rPr>
      <t>Beginning in 2013, data match the numbers reported in the e-Data warhouse.</t>
    </r>
  </si>
  <si>
    <r>
      <t xml:space="preserve"> 4 </t>
    </r>
    <r>
      <rPr>
        <sz val="9"/>
        <rFont val="ITC Berkeley Oldstyle Std"/>
        <family val="1"/>
      </rPr>
      <t>Employees listed as N/A in e-Data are counted in e-Data reports but never completed the hiring process;</t>
    </r>
  </si>
  <si>
    <r>
      <t xml:space="preserve"> </t>
    </r>
    <r>
      <rPr>
        <sz val="9"/>
        <color theme="0"/>
        <rFont val="ITC Berkeley Oldstyle Std"/>
        <family val="1"/>
      </rPr>
      <t xml:space="preserve">  </t>
    </r>
    <r>
      <rPr>
        <sz val="9"/>
        <rFont val="ITC Berkeley Oldstyle Std"/>
        <family val="1"/>
      </rPr>
      <t>therefore should be exculuded from the total of university employees.</t>
    </r>
  </si>
  <si>
    <r>
      <t xml:space="preserve">  N/A</t>
    </r>
    <r>
      <rPr>
        <vertAlign val="superscript"/>
        <sz val="8"/>
        <rFont val="Univers 45 Light"/>
      </rPr>
      <t>4</t>
    </r>
  </si>
  <si>
    <t xml:space="preserve"> NUMBER</t>
  </si>
  <si>
    <t xml:space="preserve">     Total Tenured and Tenure Eligible</t>
  </si>
  <si>
    <t xml:space="preserve">     Total Graduate Assistants</t>
  </si>
  <si>
    <t xml:space="preserve"> Faculty with Rank</t>
  </si>
  <si>
    <r>
      <rPr>
        <b/>
        <sz val="8"/>
        <color theme="0"/>
        <rFont val="Univers LT Std 45 Light"/>
        <family val="2"/>
      </rPr>
      <t>…….....</t>
    </r>
    <r>
      <rPr>
        <b/>
        <sz val="8"/>
        <rFont val="Univers LT Std 45 Light"/>
        <family val="2"/>
      </rPr>
      <t>1</t>
    </r>
  </si>
  <si>
    <r>
      <rPr>
        <b/>
        <sz val="8"/>
        <color theme="0"/>
        <rFont val="Univers LT Std 45 Light"/>
        <family val="2"/>
      </rPr>
      <t>…….....</t>
    </r>
    <r>
      <rPr>
        <b/>
        <sz val="8"/>
        <rFont val="Univers LT Std 45 Light"/>
        <family val="2"/>
      </rPr>
      <t>0</t>
    </r>
  </si>
  <si>
    <r>
      <rPr>
        <b/>
        <sz val="8"/>
        <color theme="0"/>
        <rFont val="Univers LT Std 45 Light"/>
        <family val="2"/>
      </rPr>
      <t>…….....</t>
    </r>
    <r>
      <rPr>
        <b/>
        <sz val="8"/>
        <rFont val="Univers LT Std 45 Light"/>
        <family val="2"/>
      </rPr>
      <t>2</t>
    </r>
  </si>
  <si>
    <t xml:space="preserve">     Full-Time</t>
  </si>
  <si>
    <t xml:space="preserve">     Part-Time</t>
  </si>
  <si>
    <t xml:space="preserve">     Total Faculty with Rank</t>
  </si>
  <si>
    <t>Graduate Teaching Assistant (GTA)</t>
  </si>
  <si>
    <t>Graduate Research Assistant (GRA)</t>
  </si>
  <si>
    <r>
      <t>Graduate Student Assistants</t>
    </r>
    <r>
      <rPr>
        <sz val="8"/>
        <rFont val="Univers LT Std 45 Light"/>
        <family val="2"/>
      </rPr>
      <t xml:space="preserve"> </t>
    </r>
    <r>
      <rPr>
        <sz val="7"/>
        <rFont val="Univers 55"/>
      </rPr>
      <t>(Part-Time)</t>
    </r>
  </si>
  <si>
    <t xml:space="preserve"> –––––––2019–––––––</t>
  </si>
  <si>
    <r>
      <t xml:space="preserve"> 2 </t>
    </r>
    <r>
      <rPr>
        <sz val="9"/>
        <rFont val="ITC Berkeley Oldstyle Std"/>
        <family val="1"/>
      </rPr>
      <t>For all reporting years prior to 2019, data matched the e-Data Warehouse values.</t>
    </r>
  </si>
  <si>
    <r>
      <t xml:space="preserve"> –––––––2018</t>
    </r>
    <r>
      <rPr>
        <vertAlign val="superscript"/>
        <sz val="10"/>
        <rFont val="Univers LT Std 45 Light"/>
        <family val="2"/>
      </rPr>
      <t>2</t>
    </r>
    <r>
      <rPr>
        <b/>
        <sz val="9"/>
        <rFont val="Univers LT Std 45 Light"/>
        <family val="2"/>
      </rPr>
      <t>–––––––</t>
    </r>
  </si>
  <si>
    <r>
      <t xml:space="preserve">    Faculty without Rank</t>
    </r>
    <r>
      <rPr>
        <vertAlign val="superscript"/>
        <sz val="8"/>
        <rFont val="Univers 45 Light"/>
      </rPr>
      <t>3</t>
    </r>
  </si>
  <si>
    <t>Dual Appointment GTA, GRA, and/or Other</t>
  </si>
  <si>
    <t>Office of Institutional Research (Data Source: Workday HCM and Finance)</t>
  </si>
  <si>
    <r>
      <t xml:space="preserve">       </t>
    </r>
    <r>
      <rPr>
        <sz val="6"/>
        <rFont val="Univers 55"/>
      </rPr>
      <t xml:space="preserve">  </t>
    </r>
    <r>
      <rPr>
        <sz val="7"/>
        <rFont val="Univers 55"/>
      </rPr>
      <t xml:space="preserve"> </t>
    </r>
    <r>
      <rPr>
        <sz val="7"/>
        <rFont val="Univers 55"/>
        <family val="2"/>
      </rPr>
      <t>8450</t>
    </r>
    <r>
      <rPr>
        <sz val="1"/>
        <rFont val="Univers 55"/>
      </rPr>
      <t xml:space="preserve"> </t>
    </r>
    <r>
      <rPr>
        <vertAlign val="superscript"/>
        <sz val="8"/>
        <rFont val="Univers 55"/>
      </rPr>
      <t>5</t>
    </r>
  </si>
  <si>
    <t xml:space="preserve"> –––––––2020–––––––</t>
  </si>
  <si>
    <r>
      <t xml:space="preserve">Term </t>
    </r>
    <r>
      <rPr>
        <b/>
        <sz val="7"/>
        <rFont val="Univers LT Std 45 Light"/>
        <family val="2"/>
      </rPr>
      <t>(Non-Tenure Eligible)</t>
    </r>
  </si>
  <si>
    <t xml:space="preserve"> –––––––2021–––––––</t>
  </si>
  <si>
    <t xml:space="preserve"> –––––––2022–––––––</t>
  </si>
  <si>
    <t xml:space="preserve"> –––––––2023–––––––</t>
  </si>
  <si>
    <t xml:space="preserve"> –––––––2024–––––––</t>
  </si>
  <si>
    <r>
      <t>Personnel: Full-Time and Part-Time</t>
    </r>
    <r>
      <rPr>
        <vertAlign val="superscript"/>
        <sz val="14"/>
        <rFont val="Univers 55"/>
      </rPr>
      <t>1</t>
    </r>
  </si>
  <si>
    <t>Last Updated 2/20/2025</t>
  </si>
  <si>
    <t>PERSONNEL GROUP</t>
  </si>
  <si>
    <t>Other Students and Personnel</t>
  </si>
  <si>
    <t>Undergraduate Student Hourly Personnel</t>
  </si>
  <si>
    <r>
      <t>Non-Student Personnel, Other</t>
    </r>
    <r>
      <rPr>
        <vertAlign val="superscript"/>
        <sz val="8"/>
        <rFont val="Univers 55"/>
      </rPr>
      <t>4</t>
    </r>
  </si>
  <si>
    <t>Total University Personnel</t>
  </si>
  <si>
    <r>
      <t xml:space="preserve"> 1 </t>
    </r>
    <r>
      <rPr>
        <sz val="9"/>
        <rFont val="ITC Berkeley Oldstyle Std"/>
        <family val="1"/>
      </rPr>
      <t>Part-time personnel have employment bases of less than 100% in the month of October.</t>
    </r>
  </si>
  <si>
    <r>
      <t xml:space="preserve"> 3 </t>
    </r>
    <r>
      <rPr>
        <sz val="9"/>
        <rFont val="ITC Berkeley Oldstyle Std"/>
        <family val="1"/>
      </rPr>
      <t>These personnel are visiting scientists.</t>
    </r>
  </si>
  <si>
    <r>
      <t xml:space="preserve"> 4  </t>
    </r>
    <r>
      <rPr>
        <sz val="9"/>
        <rFont val="ITC Berkeley Oldstyle Std"/>
        <family val="1"/>
      </rPr>
      <t>Beginning Fall 2020, the Non-Student Personnel category is a count of all Temporary, Seasonal, and Emergency staff and faculty.</t>
    </r>
  </si>
  <si>
    <r>
      <t xml:space="preserve"> 5 </t>
    </r>
    <r>
      <rPr>
        <sz val="9"/>
        <rFont val="ITC Berkeley Oldstyle Std"/>
        <family val="1"/>
      </rPr>
      <t xml:space="preserve"> Beginning Fall 2019, Student Hourly headcount includes all Student Hourly personnel and not just those who were paid in October as in previous years.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</si>
</sst>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164" formatCode="?0.0%"/>
    <numFmt numFmtId="165" formatCode="??,??0"/>
    <numFmt numFmtId="166" formatCode="0.0%"/>
    <numFmt numFmtId="167" formatCode="?.0%"/>
    <numFmt numFmtId="168" formatCode="????"/>
  </numFmts>
  <fonts count="46">
    <font>
      <sz val="10"/>
      <name val="Univers 55"/>
    </font>
    <font>
      <sz val="7"/>
      <name val="Univers 55"/>
      <family val="2"/>
    </font>
    <font>
      <sz val="10"/>
      <name val="Univers 55"/>
      <family val="2"/>
    </font>
    <font>
      <b/>
      <sz val="14"/>
      <name val="Univers 55"/>
      <family val="2"/>
    </font>
    <font>
      <i/>
      <sz val="10"/>
      <name val="Berkeley"/>
      <family val="1"/>
    </font>
    <font>
      <b/>
      <sz val="7"/>
      <name val="Univers 55"/>
      <family val="2"/>
    </font>
    <font>
      <b/>
      <sz val="7"/>
      <name val="Univers 45 Light"/>
      <family val="2"/>
    </font>
    <font>
      <b/>
      <sz val="10"/>
      <name val="Univers 45 Light"/>
      <family val="2"/>
    </font>
    <font>
      <b/>
      <sz val="8"/>
      <name val="Univers 55"/>
    </font>
    <font>
      <b/>
      <sz val="8"/>
      <name val="Univers 55"/>
      <family val="2"/>
    </font>
    <font>
      <vertAlign val="superscript"/>
      <sz val="9"/>
      <name val="Univers 55"/>
      <family val="2"/>
    </font>
    <font>
      <b/>
      <sz val="9"/>
      <name val="Berkeley"/>
    </font>
    <font>
      <b/>
      <sz val="10"/>
      <name val="Univers 55"/>
    </font>
    <font>
      <b/>
      <sz val="7"/>
      <name val="Univers 55"/>
    </font>
    <font>
      <b/>
      <sz val="7"/>
      <name val="Univers 45 Light"/>
    </font>
    <font>
      <b/>
      <sz val="10"/>
      <name val="Univers 45 Light"/>
    </font>
    <font>
      <b/>
      <sz val="12"/>
      <color theme="1"/>
      <name val="Tahoma"/>
      <family val="2"/>
    </font>
    <font>
      <b/>
      <sz val="8"/>
      <color theme="1"/>
      <name val="Tahoma"/>
      <family val="2"/>
    </font>
    <font>
      <sz val="8"/>
      <color theme="1"/>
      <name val="Tahoma"/>
      <family val="2"/>
    </font>
    <font>
      <b/>
      <sz val="10"/>
      <color theme="1"/>
      <name val="Tahoma"/>
      <family val="2"/>
    </font>
    <font>
      <sz val="10"/>
      <color rgb="FFC00000"/>
      <name val="Univers 55"/>
    </font>
    <font>
      <b/>
      <sz val="10"/>
      <color rgb="FFC00000"/>
      <name val="Univers 55"/>
    </font>
    <font>
      <sz val="10"/>
      <color rgb="FFC00000"/>
      <name val="Tahoma"/>
      <family val="2"/>
    </font>
    <font>
      <b/>
      <i/>
      <sz val="8"/>
      <color theme="1"/>
      <name val="Tahoma"/>
      <family val="2"/>
    </font>
    <font>
      <vertAlign val="superscript"/>
      <sz val="14"/>
      <name val="Univers 55"/>
    </font>
    <font>
      <vertAlign val="superscript"/>
      <sz val="8"/>
      <name val="Univers 55"/>
    </font>
    <font>
      <vertAlign val="superscript"/>
      <sz val="9"/>
      <name val="ITC Berkeley Oldstyle Std"/>
      <family val="1"/>
    </font>
    <font>
      <sz val="9"/>
      <name val="ITC Berkeley Oldstyle Std"/>
      <family val="1"/>
    </font>
    <font>
      <sz val="7"/>
      <name val="ITC Berkeley Oldstyle Std"/>
      <family val="1"/>
    </font>
    <font>
      <sz val="10"/>
      <name val="ITC Berkeley Oldstyle Std"/>
      <family val="1"/>
    </font>
    <font>
      <sz val="9"/>
      <color theme="0"/>
      <name val="ITC Berkeley Oldstyle Std"/>
      <family val="1"/>
    </font>
    <font>
      <vertAlign val="superscript"/>
      <sz val="8"/>
      <name val="Univers 45 Light"/>
    </font>
    <font>
      <b/>
      <sz val="8"/>
      <name val="Univers LT Std 45 Light"/>
      <family val="2"/>
    </font>
    <font>
      <b/>
      <sz val="9"/>
      <name val="Univers LT Std 45 Light"/>
      <family val="2"/>
    </font>
    <font>
      <sz val="8"/>
      <name val="Univers LT Std 45 Light"/>
      <family val="2"/>
    </font>
    <font>
      <b/>
      <sz val="8"/>
      <color theme="0"/>
      <name val="Univers LT Std 45 Light"/>
      <family val="2"/>
    </font>
    <font>
      <sz val="8"/>
      <name val="Univers 55"/>
      <family val="2"/>
    </font>
    <font>
      <sz val="8"/>
      <name val="Univers 55"/>
    </font>
    <font>
      <sz val="7"/>
      <name val="Univers 55"/>
    </font>
    <font>
      <vertAlign val="superscript"/>
      <sz val="10"/>
      <name val="Univers LT Std 45 Light"/>
      <family val="2"/>
    </font>
    <font>
      <sz val="1"/>
      <name val="Univers 55"/>
    </font>
    <font>
      <sz val="6"/>
      <name val="Univers 55"/>
    </font>
    <font>
      <b/>
      <sz val="7"/>
      <name val="Univers LT Std 45 Light"/>
      <family val="2"/>
    </font>
    <font>
      <sz val="10"/>
      <name val="Univers 55"/>
    </font>
    <font>
      <b/>
      <sz val="8"/>
      <color rgb="FFC00000"/>
      <name val="Univers LT Std 45 Light"/>
      <family val="2"/>
    </font>
    <font>
      <sz val="7"/>
      <color rgb="FFC00000"/>
      <name val="Univers 55"/>
      <family val="2"/>
    </font>
  </fonts>
  <fills count="5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rgb="FFBFD2E2"/>
      </patternFill>
    </fill>
    <fill>
      <patternFill patternType="solid">
        <fgColor theme="9" tint="0.7999816888943144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 style="medium">
        <color rgb="FFCFCFCF"/>
      </left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/>
      <right style="medium">
        <color rgb="FF93B1CD"/>
      </right>
      <top style="medium">
        <color rgb="FF93B1CD"/>
      </top>
      <bottom style="medium">
        <color rgb="FF93B1CD"/>
      </bottom>
      <diagonal/>
    </border>
    <border>
      <left style="medium">
        <color rgb="FFCFCFCF"/>
      </left>
      <right style="medium">
        <color rgb="FFCFCFCF"/>
      </right>
      <top/>
      <bottom style="medium">
        <color rgb="FFCFCFCF"/>
      </bottom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medium">
        <color rgb="FFCCCCCC"/>
      </bottom>
      <diagonal/>
    </border>
    <border>
      <left/>
      <right style="medium">
        <color rgb="FFCFCFCF"/>
      </right>
      <top style="medium">
        <color rgb="FFCFCFCF"/>
      </top>
      <bottom style="medium">
        <color rgb="FFCFCFCF"/>
      </bottom>
      <diagonal/>
    </border>
    <border>
      <left style="medium">
        <color rgb="FF93B1CD"/>
      </left>
      <right style="medium">
        <color rgb="FF93B1CD"/>
      </right>
      <top/>
      <bottom style="medium">
        <color rgb="FF93B1CD"/>
      </bottom>
      <diagonal/>
    </border>
    <border>
      <left style="medium">
        <color rgb="FF93B1CD"/>
      </left>
      <right style="medium">
        <color rgb="FF93B1CD"/>
      </right>
      <top/>
      <bottom/>
      <diagonal/>
    </border>
    <border>
      <left style="medium">
        <color rgb="FFCCCCCC"/>
      </left>
      <right style="medium">
        <color rgb="FFCCCCCC"/>
      </right>
      <top style="medium">
        <color rgb="FFCCCCCC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theme="1"/>
      </bottom>
      <diagonal/>
    </border>
    <border>
      <left/>
      <right/>
      <top/>
      <bottom style="double">
        <color indexed="64"/>
      </bottom>
      <diagonal/>
    </border>
  </borders>
  <cellStyleXfs count="2">
    <xf numFmtId="0" fontId="0" fillId="0" borderId="0"/>
    <xf numFmtId="9" fontId="43" fillId="0" borderId="0" applyFont="0" applyFill="0" applyBorder="0" applyAlignment="0" applyProtection="0"/>
  </cellStyleXfs>
  <cellXfs count="247">
    <xf numFmtId="0" fontId="0" fillId="0" borderId="0" xfId="0"/>
    <xf numFmtId="164" fontId="0" fillId="0" borderId="0" xfId="0" applyNumberFormat="1" applyAlignment="1">
      <alignment horizontal="center"/>
    </xf>
    <xf numFmtId="165" fontId="0" fillId="0" borderId="0" xfId="0" applyNumberFormat="1" applyAlignment="1">
      <alignment horizontal="center"/>
    </xf>
    <xf numFmtId="164" fontId="2" fillId="0" borderId="0" xfId="0" applyNumberFormat="1" applyFont="1" applyAlignment="1">
      <alignment horizontal="center"/>
    </xf>
    <xf numFmtId="0" fontId="2" fillId="0" borderId="0" xfId="0" applyFont="1"/>
    <xf numFmtId="165" fontId="2" fillId="0" borderId="0" xfId="0" applyNumberFormat="1" applyFont="1" applyAlignment="1">
      <alignment horizontal="center"/>
    </xf>
    <xf numFmtId="164" fontId="7" fillId="0" borderId="0" xfId="0" applyNumberFormat="1" applyFont="1" applyAlignment="1">
      <alignment horizontal="center"/>
    </xf>
    <xf numFmtId="0" fontId="7" fillId="0" borderId="0" xfId="0" applyFont="1"/>
    <xf numFmtId="0" fontId="1" fillId="2" borderId="0" xfId="0" applyFont="1" applyFill="1"/>
    <xf numFmtId="165" fontId="1" fillId="2" borderId="0" xfId="0" applyNumberFormat="1" applyFont="1" applyFill="1" applyAlignment="1">
      <alignment horizontal="center"/>
    </xf>
    <xf numFmtId="164" fontId="1" fillId="2" borderId="0" xfId="0" applyNumberFormat="1" applyFont="1" applyFill="1" applyAlignment="1">
      <alignment horizontal="center"/>
    </xf>
    <xf numFmtId="167" fontId="0" fillId="0" borderId="0" xfId="0" applyNumberFormat="1" applyAlignment="1">
      <alignment horizontal="center"/>
    </xf>
    <xf numFmtId="0" fontId="0" fillId="0" borderId="0" xfId="0" applyAlignment="1">
      <alignment horizontal="center"/>
    </xf>
    <xf numFmtId="1" fontId="5" fillId="0" borderId="0" xfId="0" applyNumberFormat="1" applyFont="1" applyAlignment="1">
      <alignment horizontal="centerContinuous"/>
    </xf>
    <xf numFmtId="1" fontId="5" fillId="0" borderId="0" xfId="0" applyNumberFormat="1" applyFont="1"/>
    <xf numFmtId="1" fontId="5" fillId="0" borderId="0" xfId="0" applyNumberFormat="1" applyFont="1" applyAlignment="1">
      <alignment horizontal="left"/>
    </xf>
    <xf numFmtId="0" fontId="1" fillId="2" borderId="0" xfId="0" applyFont="1" applyFill="1" applyAlignment="1">
      <alignment vertical="top"/>
    </xf>
    <xf numFmtId="165" fontId="1" fillId="2" borderId="0" xfId="0" applyNumberFormat="1" applyFont="1" applyFill="1" applyAlignment="1">
      <alignment horizontal="center" vertical="top"/>
    </xf>
    <xf numFmtId="164" fontId="1" fillId="2" borderId="0" xfId="0" applyNumberFormat="1" applyFont="1" applyFill="1" applyAlignment="1">
      <alignment horizontal="center" vertical="top"/>
    </xf>
    <xf numFmtId="0" fontId="1" fillId="0" borderId="0" xfId="0" applyFont="1" applyAlignment="1">
      <alignment vertical="top"/>
    </xf>
    <xf numFmtId="0" fontId="10" fillId="0" borderId="0" xfId="0" applyFont="1" applyAlignment="1">
      <alignment horizontal="left"/>
    </xf>
    <xf numFmtId="0" fontId="11" fillId="0" borderId="0" xfId="0" applyFont="1" applyAlignment="1">
      <alignment horizontal="left"/>
    </xf>
    <xf numFmtId="0" fontId="12" fillId="0" borderId="0" xfId="0" applyFont="1" applyAlignment="1">
      <alignment vertical="top"/>
    </xf>
    <xf numFmtId="165" fontId="13" fillId="0" borderId="0" xfId="0" applyNumberFormat="1" applyFont="1" applyAlignment="1">
      <alignment horizontal="center" vertical="top"/>
    </xf>
    <xf numFmtId="164" fontId="12" fillId="0" borderId="0" xfId="0" applyNumberFormat="1" applyFont="1" applyAlignment="1">
      <alignment horizontal="center" vertical="top"/>
    </xf>
    <xf numFmtId="165" fontId="14" fillId="0" borderId="0" xfId="0" applyNumberFormat="1" applyFont="1" applyAlignment="1">
      <alignment horizontal="center" vertical="top"/>
    </xf>
    <xf numFmtId="164" fontId="14" fillId="0" borderId="0" xfId="0" applyNumberFormat="1" applyFont="1" applyAlignment="1">
      <alignment horizontal="center" vertical="top"/>
    </xf>
    <xf numFmtId="164" fontId="15" fillId="0" borderId="0" xfId="0" applyNumberFormat="1" applyFont="1" applyAlignment="1">
      <alignment horizontal="center" vertical="top"/>
    </xf>
    <xf numFmtId="0" fontId="15" fillId="0" borderId="0" xfId="0" applyFont="1" applyAlignment="1">
      <alignment vertical="top"/>
    </xf>
    <xf numFmtId="0" fontId="1" fillId="0" borderId="0" xfId="0" applyFont="1"/>
    <xf numFmtId="165" fontId="1" fillId="0" borderId="0" xfId="0" applyNumberFormat="1" applyFont="1" applyAlignment="1">
      <alignment horizontal="center"/>
    </xf>
    <xf numFmtId="164" fontId="1" fillId="0" borderId="0" xfId="0" applyNumberFormat="1" applyFont="1" applyAlignment="1">
      <alignment horizontal="center"/>
    </xf>
    <xf numFmtId="165" fontId="1" fillId="0" borderId="0" xfId="0" applyNumberFormat="1" applyFont="1" applyAlignment="1">
      <alignment horizontal="center" vertical="top"/>
    </xf>
    <xf numFmtId="164" fontId="1" fillId="0" borderId="0" xfId="0" applyNumberFormat="1" applyFont="1" applyAlignment="1">
      <alignment horizontal="center" vertical="top"/>
    </xf>
    <xf numFmtId="0" fontId="16" fillId="0" borderId="0" xfId="0" applyFont="1" applyAlignment="1">
      <alignment vertical="top"/>
    </xf>
    <xf numFmtId="0" fontId="17" fillId="0" borderId="0" xfId="0" applyFont="1" applyAlignment="1">
      <alignment horizontal="right" vertical="center"/>
    </xf>
    <xf numFmtId="0" fontId="18" fillId="0" borderId="0" xfId="0" applyFont="1" applyAlignment="1">
      <alignment vertical="center"/>
    </xf>
    <xf numFmtId="0" fontId="17" fillId="3" borderId="3" xfId="0" applyFont="1" applyFill="1" applyBorder="1" applyAlignment="1">
      <alignment horizontal="center" vertical="top"/>
    </xf>
    <xf numFmtId="0" fontId="17" fillId="3" borderId="3" xfId="0" applyFont="1" applyFill="1" applyBorder="1" applyAlignment="1">
      <alignment vertical="top"/>
    </xf>
    <xf numFmtId="0" fontId="0" fillId="0" borderId="6" xfId="0" applyBorder="1"/>
    <xf numFmtId="0" fontId="18" fillId="3" borderId="3" xfId="0" applyFont="1" applyFill="1" applyBorder="1" applyAlignment="1">
      <alignment vertical="top"/>
    </xf>
    <xf numFmtId="3" fontId="18" fillId="0" borderId="6" xfId="0" applyNumberFormat="1" applyFont="1" applyBorder="1" applyAlignment="1">
      <alignment horizontal="right" vertical="top"/>
    </xf>
    <xf numFmtId="0" fontId="17" fillId="3" borderId="3" xfId="0" applyFont="1" applyFill="1" applyBorder="1" applyAlignment="1">
      <alignment horizontal="left" vertical="center"/>
    </xf>
    <xf numFmtId="0" fontId="17" fillId="3" borderId="3" xfId="0" applyFont="1" applyFill="1" applyBorder="1" applyAlignment="1">
      <alignment horizontal="center" vertical="center"/>
    </xf>
    <xf numFmtId="3" fontId="18" fillId="0" borderId="6" xfId="0" applyNumberFormat="1" applyFont="1" applyBorder="1" applyAlignment="1">
      <alignment horizontal="right" vertical="center"/>
    </xf>
    <xf numFmtId="0" fontId="0" fillId="0" borderId="6" xfId="0" applyBorder="1" applyAlignment="1">
      <alignment horizontal="right" vertical="center"/>
    </xf>
    <xf numFmtId="3" fontId="0" fillId="0" borderId="0" xfId="0" applyNumberFormat="1"/>
    <xf numFmtId="3" fontId="19" fillId="0" borderId="0" xfId="0" applyNumberFormat="1" applyFont="1"/>
    <xf numFmtId="0" fontId="19" fillId="0" borderId="6" xfId="0" applyFont="1" applyBorder="1" applyAlignment="1">
      <alignment horizontal="right" vertical="center"/>
    </xf>
    <xf numFmtId="3" fontId="17" fillId="0" borderId="6" xfId="0" applyNumberFormat="1" applyFont="1" applyBorder="1" applyAlignment="1">
      <alignment horizontal="right"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right" vertical="center"/>
    </xf>
    <xf numFmtId="0" fontId="19" fillId="0" borderId="0" xfId="0" applyFont="1" applyAlignment="1">
      <alignment horizontal="left" vertical="center"/>
    </xf>
    <xf numFmtId="0" fontId="19" fillId="0" borderId="0" xfId="0" applyFont="1" applyAlignment="1">
      <alignment horizontal="right" vertical="center"/>
    </xf>
    <xf numFmtId="3" fontId="19" fillId="0" borderId="0" xfId="0" applyNumberFormat="1" applyFont="1" applyAlignment="1">
      <alignment horizontal="right" vertical="center"/>
    </xf>
    <xf numFmtId="0" fontId="19" fillId="0" borderId="0" xfId="0" applyFont="1"/>
    <xf numFmtId="0" fontId="17" fillId="0" borderId="0" xfId="0" applyFont="1" applyAlignment="1">
      <alignment vertical="center"/>
    </xf>
    <xf numFmtId="3" fontId="17" fillId="0" borderId="6" xfId="0" applyNumberFormat="1" applyFont="1" applyBorder="1" applyAlignment="1">
      <alignment horizontal="right" vertical="top"/>
    </xf>
    <xf numFmtId="0" fontId="12" fillId="0" borderId="6" xfId="0" applyFont="1" applyBorder="1"/>
    <xf numFmtId="166" fontId="1" fillId="2" borderId="0" xfId="0" applyNumberFormat="1" applyFont="1" applyFill="1" applyAlignment="1">
      <alignment horizontal="center" vertical="top"/>
    </xf>
    <xf numFmtId="166" fontId="1" fillId="0" borderId="0" xfId="0" applyNumberFormat="1" applyFont="1" applyAlignment="1">
      <alignment horizontal="center" vertical="top"/>
    </xf>
    <xf numFmtId="3" fontId="18" fillId="2" borderId="6" xfId="0" applyNumberFormat="1" applyFont="1" applyFill="1" applyBorder="1" applyAlignment="1">
      <alignment horizontal="right" vertical="top"/>
    </xf>
    <xf numFmtId="0" fontId="0" fillId="4" borderId="0" xfId="0" applyFill="1"/>
    <xf numFmtId="0" fontId="18" fillId="4" borderId="3" xfId="0" applyFont="1" applyFill="1" applyBorder="1" applyAlignment="1">
      <alignment vertical="top"/>
    </xf>
    <xf numFmtId="3" fontId="18" fillId="4" borderId="6" xfId="0" applyNumberFormat="1" applyFont="1" applyFill="1" applyBorder="1" applyAlignment="1">
      <alignment horizontal="right" vertical="top"/>
    </xf>
    <xf numFmtId="0" fontId="12" fillId="4" borderId="0" xfId="0" quotePrefix="1" applyFont="1" applyFill="1"/>
    <xf numFmtId="0" fontId="20" fillId="0" borderId="0" xfId="0" applyFont="1"/>
    <xf numFmtId="0" fontId="22" fillId="0" borderId="0" xfId="0" applyFont="1"/>
    <xf numFmtId="0" fontId="23" fillId="3" borderId="3" xfId="0" applyFont="1" applyFill="1" applyBorder="1" applyAlignment="1">
      <alignment vertical="top"/>
    </xf>
    <xf numFmtId="3" fontId="23" fillId="0" borderId="6" xfId="0" applyNumberFormat="1" applyFont="1" applyBorder="1" applyAlignment="1">
      <alignment horizontal="right" vertical="top"/>
    </xf>
    <xf numFmtId="3" fontId="12" fillId="4" borderId="0" xfId="0" applyNumberFormat="1" applyFont="1" applyFill="1"/>
    <xf numFmtId="3" fontId="19" fillId="2" borderId="0" xfId="0" applyNumberFormat="1" applyFont="1" applyFill="1"/>
    <xf numFmtId="0" fontId="12" fillId="2" borderId="0" xfId="0" applyFont="1" applyFill="1"/>
    <xf numFmtId="0" fontId="12" fillId="0" borderId="0" xfId="0" applyFont="1"/>
    <xf numFmtId="0" fontId="12" fillId="4" borderId="1" xfId="0" applyFont="1" applyFill="1" applyBorder="1"/>
    <xf numFmtId="3" fontId="18" fillId="4" borderId="10" xfId="0" applyNumberFormat="1" applyFont="1" applyFill="1" applyBorder="1" applyAlignment="1">
      <alignment horizontal="right" vertical="top"/>
    </xf>
    <xf numFmtId="3" fontId="18" fillId="2" borderId="10" xfId="0" applyNumberFormat="1" applyFont="1" applyFill="1" applyBorder="1" applyAlignment="1">
      <alignment horizontal="right" vertical="top"/>
    </xf>
    <xf numFmtId="165" fontId="1" fillId="2" borderId="0" xfId="0" applyNumberFormat="1" applyFont="1" applyFill="1" applyAlignment="1">
      <alignment horizontal="center" vertical="center"/>
    </xf>
    <xf numFmtId="0" fontId="3" fillId="0" borderId="0" xfId="0" applyFont="1" applyAlignment="1">
      <alignment horizontal="left"/>
    </xf>
    <xf numFmtId="3" fontId="14" fillId="0" borderId="0" xfId="0" applyNumberFormat="1" applyFont="1" applyAlignment="1">
      <alignment horizontal="left" vertical="top"/>
    </xf>
    <xf numFmtId="0" fontId="3" fillId="0" borderId="0" xfId="0" applyFont="1"/>
    <xf numFmtId="0" fontId="26" fillId="0" borderId="0" xfId="0" applyFont="1" applyAlignment="1">
      <alignment horizontal="left"/>
    </xf>
    <xf numFmtId="0" fontId="28" fillId="0" borderId="0" xfId="0" applyFont="1"/>
    <xf numFmtId="0" fontId="27" fillId="0" borderId="0" xfId="0" applyFont="1"/>
    <xf numFmtId="165" fontId="27" fillId="0" borderId="0" xfId="0" applyNumberFormat="1" applyFont="1" applyAlignment="1">
      <alignment horizontal="center"/>
    </xf>
    <xf numFmtId="164" fontId="29" fillId="0" borderId="0" xfId="0" applyNumberFormat="1" applyFont="1" applyAlignment="1">
      <alignment horizontal="center"/>
    </xf>
    <xf numFmtId="0" fontId="29" fillId="0" borderId="0" xfId="0" applyFont="1"/>
    <xf numFmtId="164" fontId="29" fillId="0" borderId="0" xfId="0" applyNumberFormat="1" applyFont="1" applyAlignment="1">
      <alignment horizontal="center" vertical="top"/>
    </xf>
    <xf numFmtId="0" fontId="29" fillId="0" borderId="0" xfId="0" applyFont="1" applyAlignment="1">
      <alignment vertical="top"/>
    </xf>
    <xf numFmtId="0" fontId="26" fillId="0" borderId="0" xfId="0" applyFont="1"/>
    <xf numFmtId="0" fontId="27" fillId="0" borderId="0" xfId="0" applyFont="1" applyAlignment="1">
      <alignment vertical="top"/>
    </xf>
    <xf numFmtId="0" fontId="26" fillId="0" borderId="0" xfId="0" applyFont="1" applyAlignment="1">
      <alignment vertical="top"/>
    </xf>
    <xf numFmtId="0" fontId="4" fillId="0" borderId="0" xfId="0" applyFont="1" applyAlignment="1">
      <alignment horizontal="left" vertical="center"/>
    </xf>
    <xf numFmtId="0" fontId="0" fillId="0" borderId="0" xfId="0" applyAlignment="1">
      <alignment vertical="center"/>
    </xf>
    <xf numFmtId="0" fontId="4" fillId="0" borderId="0" xfId="0" applyFont="1" applyAlignment="1">
      <alignment vertical="center"/>
    </xf>
    <xf numFmtId="1" fontId="33" fillId="0" borderId="0" xfId="0" applyNumberFormat="1" applyFont="1" applyAlignment="1">
      <alignment horizontal="left"/>
    </xf>
    <xf numFmtId="1" fontId="33" fillId="0" borderId="0" xfId="0" applyNumberFormat="1" applyFont="1"/>
    <xf numFmtId="165" fontId="32" fillId="0" borderId="1" xfId="0" applyNumberFormat="1" applyFont="1" applyBorder="1" applyAlignment="1">
      <alignment horizontal="center" vertical="center"/>
    </xf>
    <xf numFmtId="164" fontId="32" fillId="0" borderId="1" xfId="0" applyNumberFormat="1" applyFont="1" applyBorder="1" applyAlignment="1">
      <alignment horizontal="center" vertical="center"/>
    </xf>
    <xf numFmtId="167" fontId="32" fillId="0" borderId="1" xfId="0" applyNumberFormat="1" applyFont="1" applyBorder="1" applyAlignment="1">
      <alignment horizontal="center" vertical="center"/>
    </xf>
    <xf numFmtId="166" fontId="32" fillId="0" borderId="1" xfId="0" applyNumberFormat="1" applyFont="1" applyBorder="1" applyAlignment="1">
      <alignment horizontal="center" vertical="center"/>
    </xf>
    <xf numFmtId="0" fontId="32" fillId="0" borderId="1" xfId="0" applyFont="1" applyBorder="1" applyAlignment="1">
      <alignment vertical="center"/>
    </xf>
    <xf numFmtId="0" fontId="32" fillId="0" borderId="0" xfId="0" applyFont="1" applyAlignment="1">
      <alignment vertical="center"/>
    </xf>
    <xf numFmtId="165" fontId="32" fillId="0" borderId="0" xfId="0" applyNumberFormat="1" applyFont="1" applyAlignment="1">
      <alignment horizontal="center" vertical="center"/>
    </xf>
    <xf numFmtId="164" fontId="32" fillId="0" borderId="0" xfId="0" applyNumberFormat="1" applyFont="1" applyAlignment="1">
      <alignment horizontal="center" vertical="center"/>
    </xf>
    <xf numFmtId="167" fontId="32" fillId="0" borderId="0" xfId="0" applyNumberFormat="1" applyFont="1" applyAlignment="1">
      <alignment horizontal="center" vertical="center"/>
    </xf>
    <xf numFmtId="166" fontId="32" fillId="0" borderId="0" xfId="0" applyNumberFormat="1" applyFont="1" applyAlignment="1">
      <alignment horizontal="center" vertical="center"/>
    </xf>
    <xf numFmtId="0" fontId="32" fillId="0" borderId="0" xfId="0" applyFont="1"/>
    <xf numFmtId="165" fontId="32" fillId="0" borderId="0" xfId="0" applyNumberFormat="1" applyFont="1" applyAlignment="1">
      <alignment horizontal="center"/>
    </xf>
    <xf numFmtId="0" fontId="32" fillId="2" borderId="0" xfId="0" applyFont="1" applyFill="1" applyAlignment="1">
      <alignment vertical="top"/>
    </xf>
    <xf numFmtId="165" fontId="32" fillId="2" borderId="0" xfId="0" applyNumberFormat="1" applyFont="1" applyFill="1" applyAlignment="1">
      <alignment horizontal="center" vertical="top"/>
    </xf>
    <xf numFmtId="164" fontId="32" fillId="2" borderId="0" xfId="0" applyNumberFormat="1" applyFont="1" applyFill="1" applyAlignment="1">
      <alignment horizontal="center" vertical="top"/>
    </xf>
    <xf numFmtId="164" fontId="34" fillId="2" borderId="0" xfId="0" applyNumberFormat="1" applyFont="1" applyFill="1" applyAlignment="1">
      <alignment horizontal="center" vertical="top"/>
    </xf>
    <xf numFmtId="0" fontId="32" fillId="2" borderId="0" xfId="0" applyFont="1" applyFill="1" applyAlignment="1">
      <alignment vertical="center"/>
    </xf>
    <xf numFmtId="165" fontId="32" fillId="2" borderId="0" xfId="0" applyNumberFormat="1" applyFont="1" applyFill="1" applyAlignment="1">
      <alignment horizontal="center" vertical="center"/>
    </xf>
    <xf numFmtId="164" fontId="32" fillId="2" borderId="0" xfId="0" applyNumberFormat="1" applyFont="1" applyFill="1" applyAlignment="1">
      <alignment horizontal="center" vertical="center"/>
    </xf>
    <xf numFmtId="165" fontId="1" fillId="2" borderId="1" xfId="0" applyNumberFormat="1" applyFont="1" applyFill="1" applyBorder="1" applyAlignment="1">
      <alignment horizontal="center" vertical="top"/>
    </xf>
    <xf numFmtId="164" fontId="1" fillId="2" borderId="1" xfId="0" applyNumberFormat="1" applyFont="1" applyFill="1" applyBorder="1" applyAlignment="1">
      <alignment horizontal="center" vertical="top"/>
    </xf>
    <xf numFmtId="0" fontId="34" fillId="0" borderId="0" xfId="0" applyFont="1" applyAlignment="1">
      <alignment vertical="top"/>
    </xf>
    <xf numFmtId="3" fontId="1" fillId="2" borderId="0" xfId="0" applyNumberFormat="1" applyFont="1" applyFill="1" applyAlignment="1">
      <alignment vertical="center"/>
    </xf>
    <xf numFmtId="164" fontId="1" fillId="2" borderId="0" xfId="0" applyNumberFormat="1" applyFont="1" applyFill="1" applyAlignment="1">
      <alignment horizontal="center" vertical="center"/>
    </xf>
    <xf numFmtId="164" fontId="32" fillId="0" borderId="0" xfId="0" applyNumberFormat="1" applyFont="1" applyAlignment="1">
      <alignment horizontal="center"/>
    </xf>
    <xf numFmtId="0" fontId="1" fillId="2" borderId="1" xfId="0" applyFont="1" applyFill="1" applyBorder="1" applyAlignment="1">
      <alignment vertical="top"/>
    </xf>
    <xf numFmtId="166" fontId="1" fillId="2" borderId="1" xfId="0" applyNumberFormat="1" applyFont="1" applyFill="1" applyBorder="1" applyAlignment="1">
      <alignment horizontal="center" vertical="top"/>
    </xf>
    <xf numFmtId="0" fontId="1" fillId="0" borderId="1" xfId="0" applyFont="1" applyBorder="1" applyAlignment="1">
      <alignment vertical="top"/>
    </xf>
    <xf numFmtId="165" fontId="1" fillId="0" borderId="1" xfId="0" applyNumberFormat="1" applyFont="1" applyBorder="1" applyAlignment="1">
      <alignment horizontal="center" vertical="top"/>
    </xf>
    <xf numFmtId="164" fontId="1" fillId="0" borderId="1" xfId="0" applyNumberFormat="1" applyFont="1" applyBorder="1" applyAlignment="1">
      <alignment horizontal="center" vertical="top"/>
    </xf>
    <xf numFmtId="166" fontId="1" fillId="0" borderId="1" xfId="0" applyNumberFormat="1" applyFont="1" applyBorder="1" applyAlignment="1">
      <alignment horizontal="center" vertical="top"/>
    </xf>
    <xf numFmtId="166" fontId="2" fillId="0" borderId="0" xfId="0" applyNumberFormat="1" applyFont="1"/>
    <xf numFmtId="166" fontId="3" fillId="0" borderId="0" xfId="0" applyNumberFormat="1" applyFont="1"/>
    <xf numFmtId="166" fontId="4" fillId="0" borderId="0" xfId="0" applyNumberFormat="1" applyFont="1" applyAlignment="1">
      <alignment vertical="center"/>
    </xf>
    <xf numFmtId="166" fontId="0" fillId="0" borderId="0" xfId="0" applyNumberFormat="1" applyAlignment="1">
      <alignment horizontal="center"/>
    </xf>
    <xf numFmtId="166" fontId="1" fillId="2" borderId="0" xfId="0" applyNumberFormat="1" applyFont="1" applyFill="1" applyAlignment="1">
      <alignment horizontal="center"/>
    </xf>
    <xf numFmtId="166" fontId="32" fillId="0" borderId="0" xfId="0" applyNumberFormat="1" applyFont="1" applyAlignment="1">
      <alignment horizontal="center"/>
    </xf>
    <xf numFmtId="166" fontId="32" fillId="2" borderId="0" xfId="0" applyNumberFormat="1" applyFont="1" applyFill="1" applyAlignment="1">
      <alignment horizontal="center" vertical="center"/>
    </xf>
    <xf numFmtId="166" fontId="1" fillId="0" borderId="0" xfId="0" applyNumberFormat="1" applyFont="1" applyAlignment="1">
      <alignment horizontal="center"/>
    </xf>
    <xf numFmtId="166" fontId="32" fillId="2" borderId="0" xfId="0" applyNumberFormat="1" applyFont="1" applyFill="1" applyAlignment="1">
      <alignment horizontal="center" vertical="top"/>
    </xf>
    <xf numFmtId="166" fontId="12" fillId="0" borderId="0" xfId="0" applyNumberFormat="1" applyFont="1" applyAlignment="1">
      <alignment horizontal="center" vertical="top"/>
    </xf>
    <xf numFmtId="166" fontId="26" fillId="0" borderId="0" xfId="0" applyNumberFormat="1" applyFont="1"/>
    <xf numFmtId="166" fontId="26" fillId="0" borderId="0" xfId="0" applyNumberFormat="1" applyFont="1" applyAlignment="1">
      <alignment vertical="top"/>
    </xf>
    <xf numFmtId="166" fontId="10" fillId="0" borderId="0" xfId="0" applyNumberFormat="1" applyFont="1" applyAlignment="1">
      <alignment horizontal="left"/>
    </xf>
    <xf numFmtId="166" fontId="4" fillId="0" borderId="0" xfId="0" applyNumberFormat="1" applyFont="1" applyAlignment="1">
      <alignment horizontal="left" vertical="center"/>
    </xf>
    <xf numFmtId="166" fontId="0" fillId="0" borderId="0" xfId="0" applyNumberFormat="1"/>
    <xf numFmtId="166" fontId="3" fillId="0" borderId="0" xfId="0" applyNumberFormat="1" applyFont="1" applyAlignment="1">
      <alignment horizontal="left"/>
    </xf>
    <xf numFmtId="166" fontId="13" fillId="0" borderId="0" xfId="0" applyNumberFormat="1" applyFont="1" applyAlignment="1">
      <alignment horizontal="center" vertical="top"/>
    </xf>
    <xf numFmtId="166" fontId="28" fillId="0" borderId="0" xfId="0" applyNumberFormat="1" applyFont="1"/>
    <xf numFmtId="166" fontId="28" fillId="0" borderId="0" xfId="0" applyNumberFormat="1" applyFont="1" applyAlignment="1">
      <alignment horizontal="center"/>
    </xf>
    <xf numFmtId="166" fontId="29" fillId="0" borderId="0" xfId="0" applyNumberFormat="1" applyFont="1"/>
    <xf numFmtId="166" fontId="28" fillId="0" borderId="0" xfId="0" applyNumberFormat="1" applyFont="1" applyAlignment="1">
      <alignment horizontal="center" vertical="top"/>
    </xf>
    <xf numFmtId="166" fontId="6" fillId="0" borderId="0" xfId="0" applyNumberFormat="1" applyFont="1" applyAlignment="1">
      <alignment horizontal="center"/>
    </xf>
    <xf numFmtId="166" fontId="0" fillId="0" borderId="0" xfId="0" applyNumberFormat="1" applyAlignment="1">
      <alignment vertical="center"/>
    </xf>
    <xf numFmtId="0" fontId="1" fillId="0" borderId="0" xfId="0" applyFont="1" applyAlignment="1">
      <alignment vertical="center"/>
    </xf>
    <xf numFmtId="0" fontId="32" fillId="0" borderId="0" xfId="0" applyFont="1" applyAlignment="1">
      <alignment vertical="top"/>
    </xf>
    <xf numFmtId="0" fontId="1" fillId="2" borderId="0" xfId="0" applyFont="1" applyFill="1" applyAlignment="1">
      <alignment vertical="center"/>
    </xf>
    <xf numFmtId="166" fontId="1" fillId="2" borderId="0" xfId="0" applyNumberFormat="1" applyFont="1" applyFill="1" applyAlignment="1">
      <alignment horizontal="center" vertical="center"/>
    </xf>
    <xf numFmtId="165" fontId="32" fillId="0" borderId="0" xfId="0" applyNumberFormat="1" applyFont="1" applyAlignment="1">
      <alignment horizontal="center" vertical="top"/>
    </xf>
    <xf numFmtId="166" fontId="32" fillId="0" borderId="0" xfId="0" applyNumberFormat="1" applyFont="1" applyAlignment="1">
      <alignment horizontal="center" vertical="top"/>
    </xf>
    <xf numFmtId="164" fontId="32" fillId="0" borderId="0" xfId="0" applyNumberFormat="1" applyFont="1" applyAlignment="1">
      <alignment horizontal="center" vertical="top"/>
    </xf>
    <xf numFmtId="0" fontId="36" fillId="2" borderId="0" xfId="0" applyFont="1" applyFill="1" applyAlignment="1">
      <alignment vertical="center"/>
    </xf>
    <xf numFmtId="165" fontId="36" fillId="2" borderId="0" xfId="0" applyNumberFormat="1" applyFont="1" applyFill="1" applyAlignment="1">
      <alignment horizontal="center" vertical="center"/>
    </xf>
    <xf numFmtId="0" fontId="36" fillId="0" borderId="0" xfId="0" applyFont="1"/>
    <xf numFmtId="0" fontId="36" fillId="0" borderId="0" xfId="0" applyFont="1" applyAlignment="1">
      <alignment vertical="top"/>
    </xf>
    <xf numFmtId="0" fontId="36" fillId="2" borderId="0" xfId="0" applyFont="1" applyFill="1" applyAlignment="1">
      <alignment vertical="top"/>
    </xf>
    <xf numFmtId="0" fontId="36" fillId="2" borderId="1" xfId="0" applyFont="1" applyFill="1" applyBorder="1" applyAlignment="1">
      <alignment vertical="top"/>
    </xf>
    <xf numFmtId="0" fontId="36" fillId="2" borderId="0" xfId="0" applyFont="1" applyFill="1"/>
    <xf numFmtId="0" fontId="36" fillId="0" borderId="1" xfId="0" applyFont="1" applyBorder="1" applyAlignment="1">
      <alignment vertical="top"/>
    </xf>
    <xf numFmtId="0" fontId="37" fillId="0" borderId="0" xfId="0" applyFont="1" applyAlignment="1">
      <alignment vertical="top"/>
    </xf>
    <xf numFmtId="0" fontId="14" fillId="0" borderId="0" xfId="0" applyFont="1" applyAlignment="1">
      <alignment vertical="top"/>
    </xf>
    <xf numFmtId="164" fontId="32" fillId="2" borderId="11" xfId="0" applyNumberFormat="1" applyFont="1" applyFill="1" applyBorder="1" applyAlignment="1">
      <alignment horizontal="center" vertical="center"/>
    </xf>
    <xf numFmtId="0" fontId="32" fillId="0" borderId="0" xfId="0" applyFont="1" applyAlignment="1">
      <alignment horizontal="left" vertical="center"/>
    </xf>
    <xf numFmtId="164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/>
    </xf>
    <xf numFmtId="164" fontId="32" fillId="0" borderId="0" xfId="0" applyNumberFormat="1" applyFont="1" applyAlignment="1">
      <alignment horizontal="left"/>
    </xf>
    <xf numFmtId="165" fontId="1" fillId="0" borderId="0" xfId="0" applyNumberFormat="1" applyFont="1" applyAlignment="1">
      <alignment horizontal="center" vertical="center"/>
    </xf>
    <xf numFmtId="166" fontId="1" fillId="0" borderId="0" xfId="0" applyNumberFormat="1" applyFont="1" applyAlignment="1">
      <alignment horizontal="center" vertical="center"/>
    </xf>
    <xf numFmtId="164" fontId="1" fillId="0" borderId="0" xfId="0" applyNumberFormat="1" applyFont="1" applyAlignment="1">
      <alignment horizontal="center" vertical="center"/>
    </xf>
    <xf numFmtId="0" fontId="37" fillId="2" borderId="0" xfId="0" applyFont="1" applyFill="1" applyAlignment="1">
      <alignment vertical="center"/>
    </xf>
    <xf numFmtId="164" fontId="36" fillId="2" borderId="0" xfId="0" applyNumberFormat="1" applyFont="1" applyFill="1" applyAlignment="1">
      <alignment horizontal="center" vertical="center"/>
    </xf>
    <xf numFmtId="0" fontId="38" fillId="2" borderId="0" xfId="0" applyFont="1" applyFill="1" applyAlignment="1">
      <alignment vertical="center"/>
    </xf>
    <xf numFmtId="0" fontId="37" fillId="0" borderId="0" xfId="0" applyFont="1" applyAlignment="1">
      <alignment vertical="center"/>
    </xf>
    <xf numFmtId="0" fontId="37" fillId="2" borderId="12" xfId="0" applyFont="1" applyFill="1" applyBorder="1" applyAlignment="1">
      <alignment vertical="top"/>
    </xf>
    <xf numFmtId="3" fontId="1" fillId="2" borderId="12" xfId="0" applyNumberFormat="1" applyFont="1" applyFill="1" applyBorder="1" applyAlignment="1">
      <alignment vertical="top"/>
    </xf>
    <xf numFmtId="165" fontId="36" fillId="2" borderId="12" xfId="0" applyNumberFormat="1" applyFont="1" applyFill="1" applyBorder="1" applyAlignment="1">
      <alignment horizontal="center" vertical="top"/>
    </xf>
    <xf numFmtId="164" fontId="36" fillId="2" borderId="12" xfId="0" applyNumberFormat="1" applyFont="1" applyFill="1" applyBorder="1" applyAlignment="1">
      <alignment horizontal="center" vertical="top"/>
    </xf>
    <xf numFmtId="164" fontId="36" fillId="2" borderId="12" xfId="0" applyNumberFormat="1" applyFont="1" applyFill="1" applyBorder="1" applyAlignment="1">
      <alignment horizontal="center"/>
    </xf>
    <xf numFmtId="0" fontId="37" fillId="2" borderId="12" xfId="0" applyFont="1" applyFill="1" applyBorder="1"/>
    <xf numFmtId="165" fontId="1" fillId="2" borderId="12" xfId="0" applyNumberFormat="1" applyFont="1" applyFill="1" applyBorder="1" applyAlignment="1">
      <alignment horizontal="center" vertical="center"/>
    </xf>
    <xf numFmtId="166" fontId="1" fillId="2" borderId="12" xfId="0" applyNumberFormat="1" applyFont="1" applyFill="1" applyBorder="1" applyAlignment="1">
      <alignment horizontal="center" vertical="center"/>
    </xf>
    <xf numFmtId="0" fontId="38" fillId="2" borderId="12" xfId="0" applyFont="1" applyFill="1" applyBorder="1" applyAlignment="1">
      <alignment horizontal="center"/>
    </xf>
    <xf numFmtId="0" fontId="38" fillId="2" borderId="12" xfId="0" applyFont="1" applyFill="1" applyBorder="1" applyAlignment="1">
      <alignment horizontal="center" vertical="top"/>
    </xf>
    <xf numFmtId="164" fontId="1" fillId="2" borderId="12" xfId="0" applyNumberFormat="1" applyFont="1" applyFill="1" applyBorder="1" applyAlignment="1">
      <alignment horizontal="center" vertical="top"/>
    </xf>
    <xf numFmtId="166" fontId="1" fillId="2" borderId="12" xfId="0" applyNumberFormat="1" applyFont="1" applyFill="1" applyBorder="1" applyAlignment="1">
      <alignment horizontal="center" vertical="top"/>
    </xf>
    <xf numFmtId="0" fontId="37" fillId="0" borderId="12" xfId="0" applyFont="1" applyBorder="1" applyAlignment="1">
      <alignment vertical="top"/>
    </xf>
    <xf numFmtId="3" fontId="1" fillId="0" borderId="12" xfId="0" applyNumberFormat="1" applyFont="1" applyBorder="1" applyAlignment="1">
      <alignment vertical="top"/>
    </xf>
    <xf numFmtId="165" fontId="36" fillId="0" borderId="12" xfId="0" applyNumberFormat="1" applyFont="1" applyBorder="1" applyAlignment="1">
      <alignment horizontal="center" vertical="top"/>
    </xf>
    <xf numFmtId="164" fontId="36" fillId="0" borderId="12" xfId="0" applyNumberFormat="1" applyFont="1" applyBorder="1" applyAlignment="1">
      <alignment horizontal="center" vertical="top"/>
    </xf>
    <xf numFmtId="165" fontId="1" fillId="0" borderId="12" xfId="0" applyNumberFormat="1" applyFont="1" applyBorder="1" applyAlignment="1">
      <alignment horizontal="center" vertical="top"/>
    </xf>
    <xf numFmtId="166" fontId="1" fillId="0" borderId="12" xfId="0" applyNumberFormat="1" applyFont="1" applyBorder="1" applyAlignment="1">
      <alignment horizontal="center" vertical="top"/>
    </xf>
    <xf numFmtId="0" fontId="38" fillId="0" borderId="12" xfId="0" applyFont="1" applyBorder="1" applyAlignment="1">
      <alignment vertical="top"/>
    </xf>
    <xf numFmtId="164" fontId="1" fillId="0" borderId="12" xfId="0" applyNumberFormat="1" applyFont="1" applyBorder="1" applyAlignment="1">
      <alignment horizontal="center" vertical="top"/>
    </xf>
    <xf numFmtId="0" fontId="36" fillId="0" borderId="0" xfId="0" applyFont="1" applyAlignment="1">
      <alignment vertical="center"/>
    </xf>
    <xf numFmtId="3" fontId="1" fillId="0" borderId="0" xfId="0" applyNumberFormat="1" applyFont="1" applyAlignment="1">
      <alignment vertical="center"/>
    </xf>
    <xf numFmtId="165" fontId="36" fillId="0" borderId="0" xfId="0" applyNumberFormat="1" applyFont="1" applyAlignment="1">
      <alignment horizontal="center" vertical="center"/>
    </xf>
    <xf numFmtId="164" fontId="36" fillId="0" borderId="0" xfId="0" applyNumberFormat="1" applyFont="1" applyAlignment="1">
      <alignment horizontal="center" vertical="center"/>
    </xf>
    <xf numFmtId="0" fontId="38" fillId="0" borderId="0" xfId="0" applyFont="1" applyAlignment="1">
      <alignment vertical="center"/>
    </xf>
    <xf numFmtId="165" fontId="36" fillId="2" borderId="12" xfId="0" applyNumberFormat="1" applyFont="1" applyFill="1" applyBorder="1" applyAlignment="1">
      <alignment vertical="center"/>
    </xf>
    <xf numFmtId="0" fontId="36" fillId="2" borderId="12" xfId="0" applyFont="1" applyFill="1" applyBorder="1" applyAlignment="1">
      <alignment vertical="top"/>
    </xf>
    <xf numFmtId="165" fontId="1" fillId="2" borderId="12" xfId="0" applyNumberFormat="1" applyFont="1" applyFill="1" applyBorder="1" applyAlignment="1">
      <alignment horizontal="center" vertical="top"/>
    </xf>
    <xf numFmtId="165" fontId="1" fillId="0" borderId="0" xfId="0" applyNumberFormat="1" applyFont="1" applyAlignment="1">
      <alignment horizontal="left" vertical="top"/>
    </xf>
    <xf numFmtId="0" fontId="1" fillId="0" borderId="13" xfId="0" applyFont="1" applyBorder="1" applyAlignment="1">
      <alignment vertical="top"/>
    </xf>
    <xf numFmtId="165" fontId="1" fillId="0" borderId="13" xfId="0" applyNumberFormat="1" applyFont="1" applyBorder="1" applyAlignment="1">
      <alignment horizontal="center" vertical="top"/>
    </xf>
    <xf numFmtId="164" fontId="1" fillId="0" borderId="13" xfId="0" applyNumberFormat="1" applyFont="1" applyBorder="1" applyAlignment="1">
      <alignment horizontal="center" vertical="top"/>
    </xf>
    <xf numFmtId="166" fontId="1" fillId="0" borderId="13" xfId="0" applyNumberFormat="1" applyFont="1" applyBorder="1" applyAlignment="1">
      <alignment horizontal="center" vertical="top"/>
    </xf>
    <xf numFmtId="166" fontId="1" fillId="2" borderId="0" xfId="1" applyNumberFormat="1" applyFont="1" applyFill="1" applyAlignment="1">
      <alignment horizontal="center"/>
    </xf>
    <xf numFmtId="166" fontId="1" fillId="0" borderId="0" xfId="1" applyNumberFormat="1" applyFont="1" applyAlignment="1">
      <alignment horizontal="center" vertical="center"/>
    </xf>
    <xf numFmtId="166" fontId="1" fillId="0" borderId="0" xfId="1" applyNumberFormat="1" applyFont="1" applyAlignment="1">
      <alignment horizontal="center" vertical="top"/>
    </xf>
    <xf numFmtId="166" fontId="1" fillId="0" borderId="13" xfId="1" applyNumberFormat="1" applyFont="1" applyBorder="1" applyAlignment="1">
      <alignment horizontal="center" vertical="top"/>
    </xf>
    <xf numFmtId="166" fontId="1" fillId="0" borderId="0" xfId="1" applyNumberFormat="1" applyFont="1" applyAlignment="1">
      <alignment horizontal="center"/>
    </xf>
    <xf numFmtId="165" fontId="45" fillId="2" borderId="12" xfId="0" applyNumberFormat="1" applyFont="1" applyFill="1" applyBorder="1" applyAlignment="1">
      <alignment horizontal="center" vertical="center"/>
    </xf>
    <xf numFmtId="165" fontId="44" fillId="2" borderId="0" xfId="0" applyNumberFormat="1" applyFont="1" applyFill="1" applyAlignment="1">
      <alignment horizontal="center" vertical="top"/>
    </xf>
    <xf numFmtId="1" fontId="0" fillId="0" borderId="0" xfId="0" applyNumberFormat="1"/>
    <xf numFmtId="165" fontId="32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center"/>
    </xf>
    <xf numFmtId="166" fontId="32" fillId="0" borderId="0" xfId="0" applyNumberFormat="1" applyFont="1" applyAlignment="1">
      <alignment horizontal="center" vertical="center"/>
    </xf>
    <xf numFmtId="1" fontId="33" fillId="0" borderId="0" xfId="0" applyNumberFormat="1" applyFont="1" applyAlignment="1">
      <alignment horizontal="left"/>
    </xf>
    <xf numFmtId="165" fontId="32" fillId="0" borderId="0" xfId="0" applyNumberFormat="1" applyFont="1" applyAlignment="1">
      <alignment horizontal="left" vertical="center"/>
    </xf>
    <xf numFmtId="0" fontId="32" fillId="0" borderId="0" xfId="0" applyFont="1" applyAlignment="1">
      <alignment horizontal="left"/>
    </xf>
    <xf numFmtId="1" fontId="5" fillId="0" borderId="0" xfId="0" applyNumberFormat="1" applyFont="1" applyAlignment="1">
      <alignment horizontal="center"/>
    </xf>
    <xf numFmtId="168" fontId="8" fillId="0" borderId="0" xfId="0" applyNumberFormat="1" applyFont="1" applyAlignment="1">
      <alignment horizontal="left"/>
    </xf>
    <xf numFmtId="1" fontId="9" fillId="0" borderId="0" xfId="0" applyNumberFormat="1" applyFont="1" applyAlignment="1">
      <alignment horizontal="left"/>
    </xf>
    <xf numFmtId="3" fontId="14" fillId="0" borderId="0" xfId="0" applyNumberFormat="1" applyFont="1" applyAlignment="1">
      <alignment horizontal="left" vertical="top"/>
    </xf>
    <xf numFmtId="0" fontId="32" fillId="0" borderId="0" xfId="0" applyFont="1" applyAlignment="1">
      <alignment horizontal="left" vertical="center"/>
    </xf>
    <xf numFmtId="0" fontId="32" fillId="0" borderId="1" xfId="0" applyFont="1" applyBorder="1" applyAlignment="1">
      <alignment horizontal="left" vertical="center"/>
    </xf>
    <xf numFmtId="0" fontId="32" fillId="2" borderId="0" xfId="0" applyFont="1" applyFill="1" applyAlignment="1">
      <alignment horizontal="left" vertical="center"/>
    </xf>
    <xf numFmtId="0" fontId="32" fillId="0" borderId="0" xfId="0" applyFont="1" applyAlignment="1">
      <alignment horizontal="left" vertical="top"/>
    </xf>
    <xf numFmtId="0" fontId="32" fillId="2" borderId="0" xfId="0" applyFont="1" applyFill="1" applyAlignment="1">
      <alignment vertical="center"/>
    </xf>
    <xf numFmtId="0" fontId="18" fillId="3" borderId="3" xfId="0" applyFont="1" applyFill="1" applyBorder="1" applyAlignment="1">
      <alignment vertical="top"/>
    </xf>
    <xf numFmtId="0" fontId="0" fillId="3" borderId="8" xfId="0" applyFill="1" applyBorder="1"/>
    <xf numFmtId="0" fontId="20" fillId="0" borderId="0" xfId="0" applyFont="1" applyAlignment="1">
      <alignment horizontal="left"/>
    </xf>
    <xf numFmtId="0" fontId="17" fillId="0" borderId="2" xfId="0" applyFont="1" applyBorder="1" applyAlignment="1">
      <alignment horizontal="center" vertical="top"/>
    </xf>
    <xf numFmtId="0" fontId="0" fillId="0" borderId="5" xfId="0" applyBorder="1"/>
    <xf numFmtId="0" fontId="17" fillId="3" borderId="3" xfId="0" applyFont="1" applyFill="1" applyBorder="1" applyAlignment="1">
      <alignment horizontal="center" vertical="top"/>
    </xf>
    <xf numFmtId="0" fontId="0" fillId="3" borderId="4" xfId="0" applyFill="1" applyBorder="1"/>
    <xf numFmtId="0" fontId="0" fillId="0" borderId="7" xfId="0" applyBorder="1"/>
    <xf numFmtId="0" fontId="0" fillId="2" borderId="0" xfId="0" applyFill="1" applyAlignment="1">
      <alignment horizontal="center"/>
    </xf>
    <xf numFmtId="0" fontId="22" fillId="0" borderId="0" xfId="0" applyFont="1" applyAlignment="1">
      <alignment horizontal="left"/>
    </xf>
    <xf numFmtId="0" fontId="0" fillId="3" borderId="9" xfId="0" applyFill="1" applyBorder="1"/>
  </cellXfs>
  <cellStyles count="2">
    <cellStyle name="Normal" xfId="0" builtinId="0"/>
    <cellStyle name="Percent" xfId="1" builtinId="5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DD0806"/>
      <rgbColor rgb="001FB714"/>
      <rgbColor rgb="000000D4"/>
      <rgbColor rgb="00FCF305"/>
      <rgbColor rgb="00F20884"/>
      <rgbColor rgb="0000ABEA"/>
      <rgbColor rgb="00900000"/>
      <rgbColor rgb="00006411"/>
      <rgbColor rgb="00000090"/>
      <rgbColor rgb="0090713A"/>
      <rgbColor rgb="004600A5"/>
      <rgbColor rgb="00008080"/>
      <rgbColor rgb="00C0C0C0"/>
      <rgbColor rgb="00808080"/>
      <rgbColor rgb="008080FF"/>
      <rgbColor rgb="00802060"/>
      <rgbColor rgb="00FFFFC0"/>
      <rgbColor rgb="00A0E0E0"/>
      <rgbColor rgb="00600080"/>
      <rgbColor rgb="00FF8080"/>
      <rgbColor rgb="000080C0"/>
      <rgbColor rgb="00C0C0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FFF"/>
      <rgbColor rgb="0069FFFF"/>
      <rgbColor rgb="00E0FFE0"/>
      <rgbColor rgb="00FFFF80"/>
      <rgbColor rgb="00A6CAF0"/>
      <rgbColor rgb="00DD9CB3"/>
      <rgbColor rgb="00B38FEE"/>
      <rgbColor rgb="00E3E3E3"/>
      <rgbColor rgb="002A6FF9"/>
      <rgbColor rgb="003FB8CD"/>
      <rgbColor rgb="00488436"/>
      <rgbColor rgb="00958C41"/>
      <rgbColor rgb="008E5E42"/>
      <rgbColor rgb="00A0627A"/>
      <rgbColor rgb="00624FAC"/>
      <rgbColor rgb="00969696"/>
      <rgbColor rgb="001D2FBE"/>
      <rgbColor rgb="00286676"/>
      <rgbColor rgb="00004500"/>
      <rgbColor rgb="00453E01"/>
      <rgbColor rgb="006A2813"/>
      <rgbColor rgb="0085396A"/>
      <rgbColor rgb="004A3285"/>
      <rgbColor rgb="00424242"/>
    </indexedColors>
    <mruColors>
      <color rgb="FFA1A1A1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25</xdr:col>
      <xdr:colOff>76200</xdr:colOff>
      <xdr:row>29</xdr:row>
      <xdr:rowOff>0</xdr:rowOff>
    </xdr:from>
    <xdr:to>
      <xdr:col>25</xdr:col>
      <xdr:colOff>304800</xdr:colOff>
      <xdr:row>29</xdr:row>
      <xdr:rowOff>0</xdr:rowOff>
    </xdr:to>
    <xdr:sp macro="" textlink="">
      <xdr:nvSpPr>
        <xdr:cNvPr id="1036" name="Text 12">
          <a:extLst>
            <a:ext uri="{FF2B5EF4-FFF2-40B4-BE49-F238E27FC236}">
              <a16:creationId xmlns:a16="http://schemas.microsoft.com/office/drawing/2014/main" id="{00000000-0008-0000-0000-00000C040000}"/>
            </a:ext>
          </a:extLst>
        </xdr:cNvPr>
        <xdr:cNvSpPr txBox="1">
          <a:spLocks noChangeArrowheads="1"/>
        </xdr:cNvSpPr>
      </xdr:nvSpPr>
      <xdr:spPr bwMode="auto">
        <a:xfrm>
          <a:off x="1609725" y="42767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25</xdr:col>
      <xdr:colOff>57150</xdr:colOff>
      <xdr:row>29</xdr:row>
      <xdr:rowOff>0</xdr:rowOff>
    </xdr:from>
    <xdr:to>
      <xdr:col>25</xdr:col>
      <xdr:colOff>276225</xdr:colOff>
      <xdr:row>29</xdr:row>
      <xdr:rowOff>0</xdr:rowOff>
    </xdr:to>
    <xdr:sp macro="" textlink="">
      <xdr:nvSpPr>
        <xdr:cNvPr id="1038" name="Text 14">
          <a:extLst>
            <a:ext uri="{FF2B5EF4-FFF2-40B4-BE49-F238E27FC236}">
              <a16:creationId xmlns:a16="http://schemas.microsoft.com/office/drawing/2014/main" id="{00000000-0008-0000-0000-00000E040000}"/>
            </a:ext>
          </a:extLst>
        </xdr:cNvPr>
        <xdr:cNvSpPr txBox="1">
          <a:spLocks noChangeArrowheads="1"/>
        </xdr:cNvSpPr>
      </xdr:nvSpPr>
      <xdr:spPr bwMode="auto">
        <a:xfrm>
          <a:off x="1609725" y="4276725"/>
          <a:ext cx="0" cy="0"/>
        </a:xfrm>
        <a:prstGeom prst="rect">
          <a:avLst/>
        </a:prstGeom>
        <a:noFill/>
        <a:ln w="1">
          <a:noFill/>
          <a:miter lim="800000"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58616</xdr:rowOff>
    </xdr:from>
    <xdr:to>
      <xdr:col>103</xdr:col>
      <xdr:colOff>500282</xdr:colOff>
      <xdr:row>1</xdr:row>
      <xdr:rowOff>1</xdr:rowOff>
    </xdr:to>
    <xdr:grpSp>
      <xdr:nvGrpSpPr>
        <xdr:cNvPr id="4" name="Group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GrpSpPr/>
      </xdr:nvGrpSpPr>
      <xdr:grpSpPr>
        <a:xfrm>
          <a:off x="0" y="58616"/>
          <a:ext cx="7175720" cy="131885"/>
          <a:chOff x="0" y="58616"/>
          <a:chExt cx="7845594" cy="131885"/>
        </a:xfrm>
      </xdr:grpSpPr>
      <xdr:pic>
        <xdr:nvPicPr>
          <xdr:cNvPr id="16" name="Picture 12">
            <a:extLst>
              <a:ext uri="{FF2B5EF4-FFF2-40B4-BE49-F238E27FC236}">
                <a16:creationId xmlns:a16="http://schemas.microsoft.com/office/drawing/2014/main" id="{00000000-0008-0000-0000-000010000000}"/>
              </a:ext>
            </a:extLst>
          </xdr:cNvPr>
          <xdr:cNvPicPr preferRelativeResize="0">
            <a:picLocks noChangeAspect="1" noChangeArrowheads="1"/>
          </xdr:cNvPicPr>
        </xdr:nvPicPr>
        <xdr:blipFill>
          <a:blip xmlns:r="http://schemas.openxmlformats.org/officeDocument/2006/relationships" r:embed="rId1" cstate="print"/>
          <a:srcRect/>
          <a:stretch>
            <a:fillRect/>
          </a:stretch>
        </xdr:blipFill>
        <xdr:spPr bwMode="auto">
          <a:xfrm>
            <a:off x="53672" y="58616"/>
            <a:ext cx="1104125" cy="87923"/>
          </a:xfrm>
          <a:prstGeom prst="rect">
            <a:avLst/>
          </a:prstGeom>
          <a:noFill/>
        </xdr:spPr>
      </xdr:pic>
      <xdr:sp macro="" textlink="">
        <xdr:nvSpPr>
          <xdr:cNvPr id="17" name="Line 13">
            <a:extLst>
              <a:ext uri="{FF2B5EF4-FFF2-40B4-BE49-F238E27FC236}">
                <a16:creationId xmlns:a16="http://schemas.microsoft.com/office/drawing/2014/main" id="{00000000-0008-0000-0000-000011000000}"/>
              </a:ext>
            </a:extLst>
          </xdr:cNvPr>
          <xdr:cNvSpPr>
            <a:spLocks noChangeAspect="1" noChangeShapeType="1"/>
          </xdr:cNvSpPr>
        </xdr:nvSpPr>
        <xdr:spPr bwMode="auto">
          <a:xfrm>
            <a:off x="0" y="190501"/>
            <a:ext cx="7845594" cy="0"/>
          </a:xfrm>
          <a:prstGeom prst="line">
            <a:avLst/>
          </a:prstGeom>
          <a:noFill/>
          <a:ln w="25400">
            <a:solidFill>
              <a:srgbClr val="000000"/>
            </a:solidFill>
            <a:round/>
            <a:headEnd/>
            <a:tailEnd/>
          </a:ln>
        </xdr:spPr>
      </xdr:sp>
    </xdr:grp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JU713"/>
  <sheetViews>
    <sheetView showGridLines="0" tabSelected="1" view="pageBreakPreview" zoomScale="120" zoomScaleNormal="130" zoomScaleSheetLayoutView="120" workbookViewId="0">
      <selection activeCell="A61" sqref="A61"/>
    </sheetView>
  </sheetViews>
  <sheetFormatPr defaultColWidth="11.42578125" defaultRowHeight="12.75"/>
  <cols>
    <col min="1" max="1" width="2.28515625" customWidth="1"/>
    <col min="2" max="2" width="0.7109375" customWidth="1"/>
    <col min="3" max="3" width="34.28515625" customWidth="1"/>
    <col min="4" max="4" width="7.28515625" style="2" hidden="1" customWidth="1"/>
    <col min="5" max="5" width="5.85546875" style="1" hidden="1" customWidth="1"/>
    <col min="6" max="6" width="1.85546875" style="1" hidden="1" customWidth="1"/>
    <col min="7" max="7" width="7.28515625" style="2" hidden="1" customWidth="1"/>
    <col min="8" max="8" width="5.85546875" style="1" hidden="1" customWidth="1"/>
    <col min="9" max="9" width="1.85546875" style="1" hidden="1" customWidth="1"/>
    <col min="10" max="10" width="7.28515625" style="2" hidden="1" customWidth="1"/>
    <col min="11" max="11" width="5.85546875" style="1" hidden="1" customWidth="1"/>
    <col min="12" max="12" width="1.85546875" style="1" hidden="1" customWidth="1"/>
    <col min="13" max="13" width="7.28515625" style="2" hidden="1" customWidth="1"/>
    <col min="14" max="14" width="5.85546875" style="1" hidden="1" customWidth="1"/>
    <col min="15" max="15" width="1.85546875" style="1" hidden="1" customWidth="1"/>
    <col min="16" max="16" width="7.28515625" hidden="1" customWidth="1"/>
    <col min="17" max="17" width="5.85546875" hidden="1" customWidth="1"/>
    <col min="18" max="18" width="1.85546875" hidden="1" customWidth="1"/>
    <col min="19" max="19" width="7.28515625" hidden="1" customWidth="1"/>
    <col min="20" max="20" width="5.85546875" hidden="1" customWidth="1"/>
    <col min="21" max="21" width="1.85546875" hidden="1" customWidth="1"/>
    <col min="22" max="22" width="7.28515625" hidden="1" customWidth="1"/>
    <col min="23" max="23" width="5.85546875" hidden="1" customWidth="1"/>
    <col min="24" max="24" width="1.85546875" hidden="1" customWidth="1"/>
    <col min="25" max="25" width="7.28515625" hidden="1" customWidth="1"/>
    <col min="26" max="26" width="5.85546875" hidden="1" customWidth="1"/>
    <col min="27" max="27" width="1.85546875" hidden="1" customWidth="1"/>
    <col min="28" max="28" width="7.28515625" hidden="1" customWidth="1"/>
    <col min="29" max="29" width="5.85546875" hidden="1" customWidth="1"/>
    <col min="30" max="30" width="1.85546875" hidden="1" customWidth="1"/>
    <col min="31" max="31" width="7.28515625" hidden="1" customWidth="1"/>
    <col min="32" max="32" width="5.85546875" hidden="1" customWidth="1"/>
    <col min="33" max="33" width="1.85546875" hidden="1" customWidth="1"/>
    <col min="34" max="34" width="7.28515625" hidden="1" customWidth="1"/>
    <col min="35" max="35" width="5.85546875" hidden="1" customWidth="1"/>
    <col min="36" max="36" width="1.85546875" hidden="1" customWidth="1"/>
    <col min="37" max="37" width="7.28515625" hidden="1" customWidth="1"/>
    <col min="38" max="38" width="5.85546875" hidden="1" customWidth="1"/>
    <col min="39" max="39" width="1.85546875" hidden="1" customWidth="1"/>
    <col min="40" max="40" width="7.28515625" hidden="1" customWidth="1"/>
    <col min="41" max="41" width="5.85546875" hidden="1" customWidth="1"/>
    <col min="42" max="42" width="1.85546875" hidden="1" customWidth="1"/>
    <col min="43" max="43" width="7.28515625" hidden="1" customWidth="1"/>
    <col min="44" max="44" width="5.85546875" hidden="1" customWidth="1"/>
    <col min="45" max="45" width="2.140625" hidden="1" customWidth="1"/>
    <col min="46" max="46" width="7.28515625" hidden="1" customWidth="1"/>
    <col min="47" max="47" width="5.85546875" hidden="1" customWidth="1"/>
    <col min="48" max="48" width="2.140625" hidden="1" customWidth="1"/>
    <col min="49" max="49" width="7.28515625" hidden="1" customWidth="1"/>
    <col min="50" max="50" width="6.85546875" hidden="1" customWidth="1"/>
    <col min="51" max="51" width="2.140625" hidden="1" customWidth="1"/>
    <col min="52" max="52" width="7.28515625" hidden="1" customWidth="1"/>
    <col min="53" max="53" width="5.85546875" hidden="1" customWidth="1"/>
    <col min="54" max="54" width="2.140625" hidden="1" customWidth="1"/>
    <col min="55" max="55" width="7.28515625" hidden="1" customWidth="1"/>
    <col min="56" max="56" width="5.85546875" hidden="1" customWidth="1"/>
    <col min="57" max="57" width="2.140625" hidden="1" customWidth="1"/>
    <col min="58" max="58" width="7.28515625" hidden="1" customWidth="1"/>
    <col min="59" max="59" width="1.7109375" hidden="1" customWidth="1"/>
    <col min="60" max="60" width="1.28515625" hidden="1" customWidth="1"/>
    <col min="61" max="61" width="7.28515625" hidden="1" customWidth="1"/>
    <col min="62" max="62" width="5.85546875" hidden="1" customWidth="1"/>
    <col min="63" max="63" width="2.140625" hidden="1" customWidth="1"/>
    <col min="64" max="64" width="7.28515625" hidden="1" customWidth="1"/>
    <col min="65" max="65" width="5.85546875" hidden="1" customWidth="1"/>
    <col min="66" max="66" width="2.140625" hidden="1" customWidth="1"/>
    <col min="67" max="67" width="7.28515625" hidden="1" customWidth="1"/>
    <col min="68" max="68" width="5.85546875" hidden="1" customWidth="1"/>
    <col min="69" max="69" width="2.140625" hidden="1" customWidth="1"/>
    <col min="70" max="70" width="7.28515625" hidden="1" customWidth="1"/>
    <col min="71" max="71" width="5.85546875" hidden="1" customWidth="1"/>
    <col min="72" max="72" width="2.140625" hidden="1" customWidth="1"/>
    <col min="73" max="74" width="7.7109375" hidden="1" customWidth="1"/>
    <col min="75" max="75" width="0.85546875" hidden="1" customWidth="1"/>
    <col min="76" max="76" width="8.7109375" hidden="1" customWidth="1"/>
    <col min="77" max="77" width="7.7109375" style="142" hidden="1" customWidth="1"/>
    <col min="78" max="78" width="1.28515625" hidden="1" customWidth="1"/>
    <col min="79" max="79" width="7.7109375" hidden="1" customWidth="1"/>
    <col min="80" max="80" width="7.7109375" style="142" hidden="1" customWidth="1"/>
    <col min="81" max="81" width="1.28515625" hidden="1" customWidth="1"/>
    <col min="82" max="82" width="8.7109375" hidden="1" customWidth="1"/>
    <col min="83" max="83" width="7.7109375" style="142" hidden="1" customWidth="1"/>
    <col min="84" max="84" width="1.28515625" hidden="1" customWidth="1"/>
    <col min="85" max="85" width="8.7109375" hidden="1" customWidth="1"/>
    <col min="86" max="86" width="7.7109375" style="142" hidden="1" customWidth="1"/>
    <col min="87" max="87" width="1.28515625" hidden="1" customWidth="1"/>
    <col min="88" max="88" width="8.7109375" hidden="1" customWidth="1"/>
    <col min="89" max="89" width="7.7109375" style="142" hidden="1" customWidth="1"/>
    <col min="90" max="90" width="1.28515625" hidden="1" customWidth="1"/>
    <col min="91" max="91" width="8.7109375" hidden="1" customWidth="1"/>
    <col min="92" max="92" width="7.7109375" style="142" hidden="1" customWidth="1"/>
    <col min="93" max="93" width="1.28515625" hidden="1" customWidth="1"/>
    <col min="94" max="94" width="8.7109375" customWidth="1"/>
    <col min="95" max="95" width="7.7109375" style="142" customWidth="1"/>
    <col min="96" max="96" width="1.28515625" customWidth="1"/>
    <col min="97" max="97" width="8.7109375" customWidth="1"/>
    <col min="98" max="98" width="7.7109375" style="142" customWidth="1"/>
    <col min="99" max="99" width="1.28515625" customWidth="1"/>
    <col min="100" max="101" width="8.7109375" customWidth="1"/>
    <col min="102" max="102" width="1.28515625" customWidth="1"/>
    <col min="103" max="103" width="8.7109375" customWidth="1"/>
    <col min="104" max="104" width="7.7109375" style="142" customWidth="1"/>
    <col min="105" max="105" width="1.28515625" customWidth="1"/>
    <col min="106" max="106" width="8.7109375" customWidth="1"/>
    <col min="107" max="107" width="7.7109375" style="142" customWidth="1"/>
  </cols>
  <sheetData>
    <row r="1" spans="1:107" s="4" customFormat="1" ht="15" customHeight="1">
      <c r="A1" s="4" t="s">
        <v>0</v>
      </c>
      <c r="BY1" s="128"/>
      <c r="CB1" s="128"/>
      <c r="CE1" s="128"/>
      <c r="CH1" s="128"/>
      <c r="CK1" s="128"/>
      <c r="CN1" s="128"/>
      <c r="CQ1" s="128"/>
      <c r="CT1" s="128"/>
      <c r="CZ1" s="128"/>
      <c r="DC1" s="128"/>
    </row>
    <row r="2" spans="1:107" s="78" customFormat="1" ht="24" customHeight="1">
      <c r="A2" s="80" t="s">
        <v>661</v>
      </c>
      <c r="B2" s="80"/>
      <c r="C2" s="80"/>
      <c r="D2" s="80"/>
      <c r="E2" s="80"/>
      <c r="F2" s="80"/>
      <c r="G2" s="80"/>
      <c r="H2" s="80"/>
      <c r="I2" s="80"/>
      <c r="J2" s="80"/>
      <c r="K2" s="80"/>
      <c r="L2" s="80"/>
      <c r="M2" s="80"/>
      <c r="N2" s="80"/>
      <c r="O2" s="80"/>
      <c r="P2" s="80"/>
      <c r="Q2" s="80"/>
      <c r="R2" s="80"/>
      <c r="S2" s="80"/>
      <c r="T2" s="80"/>
      <c r="U2" s="80"/>
      <c r="V2" s="80"/>
      <c r="W2" s="80"/>
      <c r="X2" s="80"/>
      <c r="Y2" s="80"/>
      <c r="Z2" s="80"/>
      <c r="AA2" s="80"/>
      <c r="AB2" s="80"/>
      <c r="AC2" s="80"/>
      <c r="AD2" s="80"/>
      <c r="AE2" s="80"/>
      <c r="AF2" s="80"/>
      <c r="AG2" s="80"/>
      <c r="AH2" s="80"/>
      <c r="AI2" s="80"/>
      <c r="AJ2" s="80"/>
      <c r="AK2" s="80"/>
      <c r="AL2" s="80"/>
      <c r="AM2" s="80"/>
      <c r="AN2" s="80"/>
      <c r="AO2" s="80"/>
      <c r="AP2" s="80"/>
      <c r="AQ2" s="80"/>
      <c r="AR2" s="80"/>
      <c r="AS2" s="80"/>
      <c r="AT2" s="80"/>
      <c r="AU2" s="80"/>
      <c r="AV2" s="80"/>
      <c r="AW2" s="80"/>
      <c r="AX2" s="80"/>
      <c r="AY2" s="80"/>
      <c r="AZ2" s="80"/>
      <c r="BA2" s="80"/>
      <c r="BB2" s="80"/>
      <c r="BC2" s="80"/>
      <c r="BD2" s="80"/>
      <c r="BE2" s="80"/>
      <c r="BF2" s="80"/>
      <c r="BG2" s="80"/>
      <c r="BH2" s="80"/>
      <c r="BI2" s="80"/>
      <c r="BJ2" s="80"/>
      <c r="BK2" s="80"/>
      <c r="BL2" s="80"/>
      <c r="BM2" s="80"/>
      <c r="BN2" s="80"/>
      <c r="BO2" s="80"/>
      <c r="BP2" s="80"/>
      <c r="BQ2" s="80"/>
      <c r="BR2" s="80"/>
      <c r="BS2" s="80"/>
      <c r="BT2" s="80"/>
      <c r="BU2" s="80"/>
      <c r="BV2" s="80"/>
      <c r="BW2" s="80"/>
      <c r="BX2" s="80"/>
      <c r="BY2" s="129"/>
      <c r="BZ2" s="80"/>
      <c r="CA2" s="80"/>
      <c r="CB2" s="129"/>
      <c r="CC2" s="80"/>
      <c r="CD2" s="80"/>
      <c r="CE2" s="129"/>
      <c r="CH2" s="143"/>
      <c r="CK2" s="143"/>
      <c r="CN2" s="143"/>
      <c r="CQ2" s="143"/>
      <c r="CT2" s="143"/>
      <c r="CZ2" s="143"/>
      <c r="DC2" s="143"/>
    </row>
    <row r="3" spans="1:107" s="92" customFormat="1" ht="15" customHeight="1">
      <c r="A3" s="94" t="s">
        <v>5</v>
      </c>
      <c r="B3" s="94"/>
      <c r="C3" s="94"/>
      <c r="D3" s="94"/>
      <c r="E3" s="94"/>
      <c r="F3" s="94"/>
      <c r="G3" s="94"/>
      <c r="H3" s="94"/>
      <c r="I3" s="94"/>
      <c r="J3" s="94"/>
      <c r="K3" s="94"/>
      <c r="L3" s="94"/>
      <c r="M3" s="94"/>
      <c r="N3" s="94"/>
      <c r="O3" s="94"/>
      <c r="P3" s="94"/>
      <c r="Q3" s="94"/>
      <c r="R3" s="94"/>
      <c r="S3" s="94"/>
      <c r="T3" s="94"/>
      <c r="U3" s="94"/>
      <c r="V3" s="94"/>
      <c r="W3" s="94"/>
      <c r="X3" s="94"/>
      <c r="Y3" s="94"/>
      <c r="Z3" s="94"/>
      <c r="AA3" s="94"/>
      <c r="AB3" s="94"/>
      <c r="AC3" s="94"/>
      <c r="AD3" s="94"/>
      <c r="AE3" s="94"/>
      <c r="AF3" s="94"/>
      <c r="AG3" s="94"/>
      <c r="AH3" s="94"/>
      <c r="AI3" s="94"/>
      <c r="AJ3" s="94"/>
      <c r="AK3" s="94"/>
      <c r="AL3" s="94"/>
      <c r="AM3" s="94"/>
      <c r="AN3" s="94"/>
      <c r="AO3" s="94"/>
      <c r="AP3" s="94"/>
      <c r="AQ3" s="94"/>
      <c r="AR3" s="94"/>
      <c r="AS3" s="94"/>
      <c r="AT3" s="94"/>
      <c r="AU3" s="94"/>
      <c r="AV3" s="94"/>
      <c r="AW3" s="94"/>
      <c r="AX3" s="94"/>
      <c r="AY3" s="94"/>
      <c r="AZ3" s="94"/>
      <c r="BA3" s="94"/>
      <c r="BB3" s="94"/>
      <c r="BC3" s="94"/>
      <c r="BD3" s="94"/>
      <c r="BE3" s="94"/>
      <c r="BF3" s="94"/>
      <c r="BG3" s="94"/>
      <c r="BH3" s="94"/>
      <c r="BI3" s="94"/>
      <c r="BJ3" s="94"/>
      <c r="BK3" s="94"/>
      <c r="BL3" s="94"/>
      <c r="BM3" s="94"/>
      <c r="BN3" s="94"/>
      <c r="BO3" s="94"/>
      <c r="BP3" s="94"/>
      <c r="BQ3" s="94"/>
      <c r="BR3" s="94"/>
      <c r="BS3" s="94"/>
      <c r="BT3" s="94"/>
      <c r="BU3" s="94"/>
      <c r="BV3" s="94"/>
      <c r="BW3" s="94"/>
      <c r="BX3" s="94"/>
      <c r="BY3" s="130"/>
      <c r="BZ3" s="94"/>
      <c r="CA3" s="94"/>
      <c r="CB3" s="130"/>
      <c r="CC3" s="94"/>
      <c r="CD3" s="94"/>
      <c r="CE3" s="130"/>
      <c r="CH3" s="141"/>
      <c r="CK3" s="141"/>
      <c r="CN3" s="141"/>
      <c r="CQ3" s="141"/>
      <c r="CT3" s="141"/>
      <c r="CZ3" s="141"/>
      <c r="DC3" s="141"/>
    </row>
    <row r="4" spans="1:107" ht="15" customHeight="1">
      <c r="F4" s="11"/>
      <c r="I4" s="11"/>
      <c r="L4" s="12"/>
      <c r="O4" s="12"/>
      <c r="P4" s="2"/>
      <c r="Q4" s="1"/>
      <c r="R4" s="12"/>
      <c r="S4" s="2"/>
      <c r="T4" s="1"/>
      <c r="U4" s="12"/>
      <c r="V4" s="2"/>
      <c r="W4" s="1"/>
      <c r="X4" s="12"/>
      <c r="Y4" s="2"/>
      <c r="Z4" s="1"/>
      <c r="AA4" s="12"/>
      <c r="AB4" s="2"/>
      <c r="AC4" s="1"/>
      <c r="AD4" s="12"/>
      <c r="AE4" s="2"/>
      <c r="AF4" s="1"/>
      <c r="AG4" s="12"/>
      <c r="AH4" s="2"/>
      <c r="AI4" s="1"/>
      <c r="AJ4" s="12"/>
      <c r="AK4" s="2"/>
      <c r="AL4" s="1"/>
      <c r="AN4" s="2"/>
      <c r="AO4" s="1"/>
      <c r="AQ4" s="2"/>
      <c r="AR4" s="1"/>
      <c r="AT4" s="2"/>
      <c r="AU4" s="1"/>
      <c r="AW4" s="2"/>
      <c r="AX4" s="1"/>
      <c r="AZ4" s="2"/>
      <c r="BA4" s="1"/>
      <c r="BC4" s="2"/>
      <c r="BD4" s="1"/>
      <c r="BF4" s="2"/>
      <c r="BG4" s="1"/>
      <c r="BI4" s="2"/>
      <c r="BJ4" s="1"/>
      <c r="BL4" s="2"/>
      <c r="BM4" s="1"/>
      <c r="BO4" s="2"/>
      <c r="BP4" s="1"/>
      <c r="BR4" s="2"/>
      <c r="BS4" s="1"/>
      <c r="BU4" s="2"/>
      <c r="BV4" s="1"/>
      <c r="BX4" s="2"/>
      <c r="BY4" s="131"/>
      <c r="CA4" s="2"/>
      <c r="CB4" s="131"/>
      <c r="CD4" s="2"/>
      <c r="CE4" s="131"/>
      <c r="CF4" s="2"/>
      <c r="CG4" s="1"/>
      <c r="CH4" s="131"/>
      <c r="CJ4" s="1"/>
      <c r="CK4" s="131"/>
      <c r="CM4" s="1"/>
      <c r="CN4" s="131"/>
      <c r="CP4" s="1"/>
      <c r="CQ4" s="131"/>
      <c r="CS4" s="1"/>
      <c r="CT4" s="131"/>
      <c r="CV4" s="1"/>
      <c r="CW4" s="1"/>
      <c r="CX4" s="1"/>
      <c r="CY4" s="1"/>
      <c r="CZ4" s="131"/>
      <c r="DA4" s="1"/>
      <c r="DB4" s="1"/>
      <c r="DC4" s="131"/>
    </row>
    <row r="5" spans="1:107" s="14" customFormat="1" ht="14.25" customHeight="1">
      <c r="A5" s="13"/>
      <c r="B5" s="13"/>
      <c r="C5" s="13"/>
      <c r="D5" s="13" t="s">
        <v>13</v>
      </c>
      <c r="E5" s="13"/>
      <c r="G5" s="13" t="s">
        <v>22</v>
      </c>
      <c r="H5" s="13"/>
      <c r="J5" s="13" t="s">
        <v>14</v>
      </c>
      <c r="K5" s="13"/>
      <c r="M5" s="13" t="s">
        <v>23</v>
      </c>
      <c r="N5" s="13"/>
      <c r="P5" s="13" t="s">
        <v>15</v>
      </c>
      <c r="Q5" s="13"/>
      <c r="S5" s="13" t="s">
        <v>24</v>
      </c>
      <c r="T5" s="13"/>
      <c r="V5" s="13" t="s">
        <v>9</v>
      </c>
      <c r="W5" s="13"/>
      <c r="Y5" s="13" t="s">
        <v>10</v>
      </c>
      <c r="Z5" s="13"/>
      <c r="AB5" s="13" t="s">
        <v>11</v>
      </c>
      <c r="AC5" s="13"/>
      <c r="AE5" s="13" t="s">
        <v>12</v>
      </c>
      <c r="AF5" s="13"/>
      <c r="AH5" s="13" t="s">
        <v>17</v>
      </c>
      <c r="AI5" s="13"/>
      <c r="AK5" s="13" t="s">
        <v>18</v>
      </c>
      <c r="AL5" s="13"/>
      <c r="AN5" s="227" t="s">
        <v>25</v>
      </c>
      <c r="AO5" s="227"/>
      <c r="AQ5" s="227" t="s">
        <v>26</v>
      </c>
      <c r="AR5" s="227"/>
      <c r="AT5" s="227" t="s">
        <v>27</v>
      </c>
      <c r="AU5" s="227"/>
      <c r="AW5" s="227" t="s">
        <v>28</v>
      </c>
      <c r="AX5" s="227"/>
      <c r="AZ5" s="227" t="s">
        <v>29</v>
      </c>
      <c r="BA5" s="227"/>
      <c r="BC5" s="227" t="s">
        <v>30</v>
      </c>
      <c r="BD5" s="227"/>
      <c r="BF5" s="227" t="s">
        <v>31</v>
      </c>
      <c r="BG5" s="227"/>
      <c r="BI5" s="227" t="s">
        <v>32</v>
      </c>
      <c r="BJ5" s="227"/>
      <c r="BL5" s="227" t="s">
        <v>33</v>
      </c>
      <c r="BM5" s="227"/>
      <c r="BO5" s="227" t="s">
        <v>34</v>
      </c>
      <c r="BP5" s="227"/>
      <c r="BR5" s="228" t="s">
        <v>35</v>
      </c>
      <c r="BS5" s="228"/>
      <c r="BT5" s="228"/>
      <c r="BU5" s="229" t="s">
        <v>630</v>
      </c>
      <c r="BV5" s="229"/>
      <c r="BW5" s="15"/>
      <c r="BX5" s="224" t="s">
        <v>38</v>
      </c>
      <c r="BY5" s="224"/>
      <c r="BZ5" s="95"/>
      <c r="CA5" s="224" t="s">
        <v>39</v>
      </c>
      <c r="CB5" s="224"/>
      <c r="CC5" s="95"/>
      <c r="CD5" s="224" t="s">
        <v>40</v>
      </c>
      <c r="CE5" s="224"/>
      <c r="CF5" s="96"/>
      <c r="CG5" s="224" t="s">
        <v>41</v>
      </c>
      <c r="CH5" s="224"/>
      <c r="CI5" s="96"/>
      <c r="CJ5" s="224" t="s">
        <v>650</v>
      </c>
      <c r="CK5" s="224"/>
      <c r="CL5" s="96"/>
      <c r="CM5" s="224" t="s">
        <v>648</v>
      </c>
      <c r="CN5" s="224"/>
      <c r="CO5" s="96"/>
      <c r="CP5" s="224" t="s">
        <v>655</v>
      </c>
      <c r="CQ5" s="224"/>
      <c r="CR5" s="96"/>
      <c r="CS5" s="224" t="s">
        <v>657</v>
      </c>
      <c r="CT5" s="224"/>
      <c r="CU5" s="96"/>
      <c r="CV5" s="222" t="s">
        <v>658</v>
      </c>
      <c r="CW5" s="222"/>
      <c r="CX5" s="96"/>
      <c r="CY5" s="222" t="s">
        <v>659</v>
      </c>
      <c r="CZ5" s="222"/>
      <c r="DA5" s="96"/>
      <c r="DB5" s="222" t="s">
        <v>660</v>
      </c>
      <c r="DC5" s="222"/>
    </row>
    <row r="6" spans="1:107" s="102" customFormat="1" ht="12" customHeight="1">
      <c r="A6" s="232" t="s">
        <v>663</v>
      </c>
      <c r="B6" s="232"/>
      <c r="C6" s="232"/>
      <c r="D6" s="97" t="s">
        <v>1</v>
      </c>
      <c r="E6" s="98" t="s">
        <v>2</v>
      </c>
      <c r="F6" s="99"/>
      <c r="G6" s="97" t="s">
        <v>1</v>
      </c>
      <c r="H6" s="98" t="s">
        <v>2</v>
      </c>
      <c r="I6" s="99"/>
      <c r="J6" s="97" t="s">
        <v>1</v>
      </c>
      <c r="K6" s="98" t="s">
        <v>2</v>
      </c>
      <c r="L6" s="100"/>
      <c r="M6" s="97" t="s">
        <v>1</v>
      </c>
      <c r="N6" s="98" t="s">
        <v>2</v>
      </c>
      <c r="O6" s="100"/>
      <c r="P6" s="97" t="s">
        <v>1</v>
      </c>
      <c r="Q6" s="98" t="s">
        <v>2</v>
      </c>
      <c r="R6" s="100"/>
      <c r="S6" s="97" t="s">
        <v>1</v>
      </c>
      <c r="T6" s="98" t="s">
        <v>2</v>
      </c>
      <c r="U6" s="100"/>
      <c r="V6" s="97" t="s">
        <v>1</v>
      </c>
      <c r="W6" s="98" t="s">
        <v>2</v>
      </c>
      <c r="X6" s="100"/>
      <c r="Y6" s="97" t="s">
        <v>1</v>
      </c>
      <c r="Z6" s="98" t="s">
        <v>2</v>
      </c>
      <c r="AA6" s="100"/>
      <c r="AB6" s="97" t="s">
        <v>1</v>
      </c>
      <c r="AC6" s="98" t="s">
        <v>2</v>
      </c>
      <c r="AD6" s="100"/>
      <c r="AE6" s="97" t="s">
        <v>1</v>
      </c>
      <c r="AF6" s="98" t="s">
        <v>2</v>
      </c>
      <c r="AG6" s="100"/>
      <c r="AH6" s="97" t="s">
        <v>1</v>
      </c>
      <c r="AI6" s="98" t="s">
        <v>2</v>
      </c>
      <c r="AJ6" s="100"/>
      <c r="AK6" s="97" t="s">
        <v>1</v>
      </c>
      <c r="AL6" s="98" t="s">
        <v>2</v>
      </c>
      <c r="AM6" s="101"/>
      <c r="AN6" s="97" t="s">
        <v>1</v>
      </c>
      <c r="AO6" s="98" t="s">
        <v>2</v>
      </c>
      <c r="AP6" s="101"/>
      <c r="AQ6" s="97" t="s">
        <v>1</v>
      </c>
      <c r="AR6" s="98" t="s">
        <v>2</v>
      </c>
      <c r="AS6" s="101"/>
      <c r="AT6" s="97" t="s">
        <v>1</v>
      </c>
      <c r="AU6" s="98" t="s">
        <v>2</v>
      </c>
      <c r="AV6" s="101"/>
      <c r="AW6" s="97" t="s">
        <v>1</v>
      </c>
      <c r="AX6" s="98" t="s">
        <v>2</v>
      </c>
      <c r="AY6" s="101"/>
      <c r="AZ6" s="97" t="s">
        <v>1</v>
      </c>
      <c r="BA6" s="98" t="s">
        <v>2</v>
      </c>
      <c r="BB6" s="101"/>
      <c r="BC6" s="97" t="s">
        <v>1</v>
      </c>
      <c r="BD6" s="98" t="s">
        <v>2</v>
      </c>
      <c r="BE6" s="101"/>
      <c r="BF6" s="97" t="s">
        <v>1</v>
      </c>
      <c r="BG6" s="98" t="s">
        <v>2</v>
      </c>
      <c r="BH6" s="101"/>
      <c r="BI6" s="97" t="s">
        <v>1</v>
      </c>
      <c r="BJ6" s="98" t="s">
        <v>2</v>
      </c>
      <c r="BK6" s="101"/>
      <c r="BL6" s="97" t="s">
        <v>1</v>
      </c>
      <c r="BM6" s="98" t="s">
        <v>2</v>
      </c>
      <c r="BN6" s="101"/>
      <c r="BO6" s="97" t="s">
        <v>1</v>
      </c>
      <c r="BP6" s="98" t="s">
        <v>2</v>
      </c>
      <c r="BQ6" s="101"/>
      <c r="BR6" s="97" t="s">
        <v>1</v>
      </c>
      <c r="BS6" s="98" t="s">
        <v>2</v>
      </c>
      <c r="BT6" s="101"/>
      <c r="BU6" s="97" t="s">
        <v>1</v>
      </c>
      <c r="BV6" s="98" t="s">
        <v>2</v>
      </c>
      <c r="BW6" s="101"/>
      <c r="BX6" s="97" t="s">
        <v>1</v>
      </c>
      <c r="BY6" s="100" t="s">
        <v>2</v>
      </c>
      <c r="BZ6" s="101"/>
      <c r="CA6" s="97" t="s">
        <v>1</v>
      </c>
      <c r="CB6" s="100" t="s">
        <v>2</v>
      </c>
      <c r="CC6" s="101"/>
      <c r="CD6" s="97" t="s">
        <v>635</v>
      </c>
      <c r="CE6" s="100" t="s">
        <v>2</v>
      </c>
      <c r="CF6" s="101"/>
      <c r="CG6" s="97" t="s">
        <v>635</v>
      </c>
      <c r="CH6" s="100" t="s">
        <v>2</v>
      </c>
      <c r="CI6" s="101"/>
      <c r="CJ6" s="97" t="s">
        <v>635</v>
      </c>
      <c r="CK6" s="100" t="s">
        <v>2</v>
      </c>
      <c r="CL6" s="101"/>
      <c r="CM6" s="97" t="s">
        <v>635</v>
      </c>
      <c r="CN6" s="100" t="s">
        <v>2</v>
      </c>
      <c r="CO6" s="101"/>
      <c r="CP6" s="97" t="s">
        <v>635</v>
      </c>
      <c r="CQ6" s="100" t="s">
        <v>2</v>
      </c>
      <c r="CR6" s="101"/>
      <c r="CS6" s="97" t="s">
        <v>635</v>
      </c>
      <c r="CT6" s="100" t="s">
        <v>2</v>
      </c>
      <c r="CU6" s="101"/>
      <c r="CV6" s="97" t="s">
        <v>635</v>
      </c>
      <c r="CW6" s="100" t="s">
        <v>2</v>
      </c>
      <c r="CX6" s="97"/>
      <c r="CY6" s="97" t="s">
        <v>635</v>
      </c>
      <c r="CZ6" s="100" t="s">
        <v>2</v>
      </c>
      <c r="DA6" s="97"/>
      <c r="DB6" s="97" t="s">
        <v>635</v>
      </c>
      <c r="DC6" s="100" t="s">
        <v>2</v>
      </c>
    </row>
    <row r="7" spans="1:107" s="102" customFormat="1" ht="15" customHeight="1">
      <c r="A7" s="231" t="s">
        <v>638</v>
      </c>
      <c r="B7" s="231"/>
      <c r="C7" s="231"/>
      <c r="D7" s="103"/>
      <c r="E7" s="104"/>
      <c r="F7" s="105"/>
      <c r="G7" s="103"/>
      <c r="H7" s="104"/>
      <c r="I7" s="105"/>
      <c r="J7" s="103"/>
      <c r="K7" s="104"/>
      <c r="L7" s="106"/>
      <c r="M7" s="103"/>
      <c r="N7" s="104"/>
      <c r="O7" s="106"/>
      <c r="P7" s="103"/>
      <c r="Q7" s="104"/>
      <c r="R7" s="106"/>
      <c r="S7" s="103"/>
      <c r="T7" s="104"/>
      <c r="U7" s="106"/>
      <c r="V7" s="103"/>
      <c r="W7" s="104"/>
      <c r="X7" s="106"/>
      <c r="Y7" s="103"/>
      <c r="Z7" s="104"/>
      <c r="AA7" s="106"/>
      <c r="AB7" s="103"/>
      <c r="AC7" s="104"/>
      <c r="AD7" s="106"/>
      <c r="AE7" s="103"/>
      <c r="AF7" s="104"/>
      <c r="AG7" s="106"/>
      <c r="AH7" s="103"/>
      <c r="AI7" s="104"/>
      <c r="AJ7" s="106"/>
      <c r="AK7" s="103"/>
      <c r="AL7" s="104"/>
      <c r="AN7" s="103"/>
      <c r="AO7" s="104"/>
      <c r="AQ7" s="103"/>
      <c r="AR7" s="104"/>
      <c r="AT7" s="103"/>
      <c r="AU7" s="104"/>
      <c r="AW7" s="103"/>
      <c r="AX7" s="104"/>
      <c r="AZ7" s="103"/>
      <c r="BA7" s="104"/>
      <c r="BC7" s="103"/>
      <c r="BD7" s="104"/>
      <c r="BF7" s="103"/>
      <c r="BG7" s="104"/>
      <c r="BI7" s="103"/>
      <c r="BJ7" s="104"/>
      <c r="BL7" s="103"/>
      <c r="BM7" s="104"/>
      <c r="BO7" s="103"/>
      <c r="BP7" s="104"/>
      <c r="BR7" s="103"/>
      <c r="BS7" s="104"/>
      <c r="BU7" s="103"/>
      <c r="BV7" s="104"/>
      <c r="BX7" s="103"/>
      <c r="BY7" s="106"/>
      <c r="CA7" s="103"/>
      <c r="CB7" s="106"/>
      <c r="CD7" s="103"/>
      <c r="CE7" s="106"/>
      <c r="CG7" s="103"/>
      <c r="CH7" s="106"/>
      <c r="CI7" s="104"/>
      <c r="CJ7" s="103"/>
      <c r="CK7" s="106"/>
      <c r="CL7" s="104"/>
      <c r="CM7" s="103"/>
      <c r="CN7" s="106"/>
      <c r="CO7" s="104"/>
      <c r="CP7" s="103"/>
      <c r="CQ7" s="106"/>
      <c r="CR7" s="104"/>
      <c r="CS7" s="103"/>
      <c r="CT7" s="106"/>
      <c r="CU7" s="104"/>
      <c r="CV7" s="103"/>
      <c r="CW7" s="106"/>
      <c r="CX7" s="103"/>
      <c r="CY7" s="103"/>
      <c r="DA7" s="103"/>
      <c r="DB7" s="103"/>
    </row>
    <row r="8" spans="1:107" s="102" customFormat="1" ht="15" customHeight="1">
      <c r="A8" s="113"/>
      <c r="B8" s="233" t="s">
        <v>3</v>
      </c>
      <c r="C8" s="233"/>
      <c r="D8" s="114">
        <f>SUM(D9:D10)</f>
        <v>1195</v>
      </c>
      <c r="E8" s="115"/>
      <c r="F8" s="115"/>
      <c r="G8" s="114">
        <f>SUM(G9:G10)</f>
        <v>1180</v>
      </c>
      <c r="H8" s="115"/>
      <c r="I8" s="115"/>
      <c r="J8" s="114">
        <f>SUM(J9:J10)</f>
        <v>1177</v>
      </c>
      <c r="K8" s="115"/>
      <c r="L8" s="115"/>
      <c r="M8" s="114">
        <f>SUM(M9:M10)</f>
        <v>1191</v>
      </c>
      <c r="N8" s="115"/>
      <c r="O8" s="115"/>
      <c r="P8" s="114">
        <f>SUM(P9:P10)</f>
        <v>1198</v>
      </c>
      <c r="Q8" s="115"/>
      <c r="R8" s="115"/>
      <c r="S8" s="114">
        <f>SUM(S9:S10)</f>
        <v>1210</v>
      </c>
      <c r="T8" s="115"/>
      <c r="U8" s="115"/>
      <c r="V8" s="114">
        <f>SUM(V9:V10)</f>
        <v>1196</v>
      </c>
      <c r="W8" s="115"/>
      <c r="X8" s="115"/>
      <c r="Y8" s="114">
        <f>SUM(Y9:Y10)</f>
        <v>1162</v>
      </c>
      <c r="Z8" s="115"/>
      <c r="AA8" s="115"/>
      <c r="AB8" s="114">
        <f>SUM(AB9:AB10)</f>
        <v>1163</v>
      </c>
      <c r="AC8" s="115"/>
      <c r="AD8" s="115"/>
      <c r="AE8" s="114">
        <f>SUM(AE9:AE10)</f>
        <v>1114</v>
      </c>
      <c r="AF8" s="115"/>
      <c r="AG8" s="115"/>
      <c r="AH8" s="114">
        <f>SUM(AH9:AH10)</f>
        <v>1077</v>
      </c>
      <c r="AI8" s="115"/>
      <c r="AJ8" s="115"/>
      <c r="AK8" s="114">
        <f>SUM(AK9:AK10)</f>
        <v>1059</v>
      </c>
      <c r="AL8" s="115"/>
      <c r="AM8" s="113"/>
      <c r="AN8" s="114">
        <f>SUM(AN9:AN10)</f>
        <v>1020</v>
      </c>
      <c r="AO8" s="115"/>
      <c r="AP8" s="113"/>
      <c r="AQ8" s="114">
        <f>SUM(AQ9:AQ10)</f>
        <v>1007</v>
      </c>
      <c r="AR8" s="115"/>
      <c r="AS8" s="113"/>
      <c r="AT8" s="114">
        <f>SUM(AT9:AT10)</f>
        <v>978</v>
      </c>
      <c r="AU8" s="115"/>
      <c r="AV8" s="113"/>
      <c r="AW8" s="114">
        <f>SUM(AW9:AW10)</f>
        <v>998</v>
      </c>
      <c r="AX8" s="115"/>
      <c r="AY8" s="113"/>
      <c r="AZ8" s="114">
        <f>SUM(AZ9:AZ10)</f>
        <v>985</v>
      </c>
      <c r="BA8" s="115"/>
      <c r="BB8" s="113"/>
      <c r="BC8" s="114">
        <f>SUM(BC9:BC10)</f>
        <v>984</v>
      </c>
      <c r="BD8" s="115"/>
      <c r="BE8" s="113"/>
      <c r="BF8" s="114">
        <f>SUM(BF9:BF10)</f>
        <v>987</v>
      </c>
      <c r="BG8" s="115"/>
      <c r="BH8" s="113"/>
      <c r="BI8" s="114">
        <f>SUM(BI9:BI10)</f>
        <v>1018</v>
      </c>
      <c r="BJ8" s="115"/>
      <c r="BK8" s="113"/>
      <c r="BL8" s="114">
        <f>SUM(BL9:BL10)</f>
        <v>1008</v>
      </c>
      <c r="BM8" s="115"/>
      <c r="BN8" s="113"/>
      <c r="BO8" s="114">
        <f>SUM(BO9:BO10)</f>
        <v>1007</v>
      </c>
      <c r="BP8" s="115"/>
      <c r="BQ8" s="113"/>
      <c r="BR8" s="114">
        <f>SUM(BR9:BR10)</f>
        <v>1028</v>
      </c>
      <c r="BS8" s="115"/>
      <c r="BT8" s="113"/>
      <c r="BU8" s="114">
        <f>SUM(BU9:BU10)</f>
        <v>1013</v>
      </c>
      <c r="BV8" s="115"/>
      <c r="BW8" s="113"/>
      <c r="BX8" s="114">
        <v>1003</v>
      </c>
      <c r="BY8" s="134">
        <f>BX8/BX14</f>
        <v>0.7610015174506829</v>
      </c>
      <c r="BZ8" s="113"/>
      <c r="CA8" s="114">
        <v>1020</v>
      </c>
      <c r="CB8" s="134">
        <f>CA8/CA14</f>
        <v>0.73434125269978401</v>
      </c>
      <c r="CC8" s="113"/>
      <c r="CD8" s="114">
        <v>997</v>
      </c>
      <c r="CE8" s="134">
        <f>CD8/CD14</f>
        <v>0.72614712308812823</v>
      </c>
      <c r="CF8" s="113"/>
      <c r="CG8" s="114">
        <v>979</v>
      </c>
      <c r="CH8" s="134">
        <f>CG8/CG14</f>
        <v>0.71879588839941266</v>
      </c>
      <c r="CI8" s="115"/>
      <c r="CJ8" s="114">
        <f>SUM(CJ9:CJ10)</f>
        <v>986</v>
      </c>
      <c r="CK8" s="134">
        <f>CJ8/CJ14</f>
        <v>0.72767527675276755</v>
      </c>
      <c r="CL8" s="115"/>
      <c r="CM8" s="114">
        <f>SUM(CM9:CM10)</f>
        <v>966</v>
      </c>
      <c r="CN8" s="134">
        <f>CM8/CM14</f>
        <v>0.73796791443850263</v>
      </c>
      <c r="CO8" s="115"/>
      <c r="CP8" s="114">
        <f>SUM(CP9:CP10)</f>
        <v>979</v>
      </c>
      <c r="CQ8" s="134">
        <f>CP8/CP14</f>
        <v>0.76724137931034486</v>
      </c>
      <c r="CR8" s="115"/>
      <c r="CS8" s="114">
        <f>SUM(CS9:CS10)</f>
        <v>963</v>
      </c>
      <c r="CT8" s="134">
        <f>CS8/CS14</f>
        <v>0.78999179655455287</v>
      </c>
      <c r="CU8" s="115"/>
      <c r="CV8" s="114">
        <f>SUM(CV9:CV10)</f>
        <v>953</v>
      </c>
      <c r="CW8" s="134">
        <f>CV8/CV14</f>
        <v>0.81037414965986398</v>
      </c>
      <c r="CX8" s="114"/>
      <c r="CY8" s="114">
        <f>SUM(CY9:CY10)</f>
        <v>933</v>
      </c>
      <c r="CZ8" s="134">
        <f>CY8/CY14</f>
        <v>0.81842105263157894</v>
      </c>
      <c r="DA8" s="114"/>
      <c r="DB8" s="114">
        <f>SUM(DB9:DB10)</f>
        <v>906</v>
      </c>
      <c r="DC8" s="134">
        <f>DB8/DB14</f>
        <v>0.80965147453083108</v>
      </c>
    </row>
    <row r="9" spans="1:107" s="160" customFormat="1" ht="13.35" customHeight="1">
      <c r="A9" s="164"/>
      <c r="B9" s="164"/>
      <c r="C9" s="8" t="s">
        <v>36</v>
      </c>
      <c r="D9" s="9">
        <v>1173</v>
      </c>
      <c r="E9" s="10"/>
      <c r="F9" s="10"/>
      <c r="G9" s="9">
        <v>1150</v>
      </c>
      <c r="H9" s="10"/>
      <c r="I9" s="10"/>
      <c r="J9" s="9">
        <v>1138</v>
      </c>
      <c r="K9" s="10"/>
      <c r="L9" s="10"/>
      <c r="M9" s="9">
        <v>1144</v>
      </c>
      <c r="N9" s="10"/>
      <c r="O9" s="10"/>
      <c r="P9" s="9">
        <v>1146</v>
      </c>
      <c r="Q9" s="10"/>
      <c r="R9" s="10"/>
      <c r="S9" s="9">
        <v>1136</v>
      </c>
      <c r="T9" s="10"/>
      <c r="U9" s="10"/>
      <c r="V9" s="9">
        <v>1120</v>
      </c>
      <c r="W9" s="10"/>
      <c r="X9" s="10"/>
      <c r="Y9" s="9">
        <v>1103</v>
      </c>
      <c r="Z9" s="10"/>
      <c r="AA9" s="10"/>
      <c r="AB9" s="9">
        <f>1076</f>
        <v>1076</v>
      </c>
      <c r="AC9" s="10"/>
      <c r="AD9" s="10"/>
      <c r="AE9" s="9">
        <v>1043</v>
      </c>
      <c r="AF9" s="10"/>
      <c r="AG9" s="10"/>
      <c r="AH9" s="9">
        <v>1018</v>
      </c>
      <c r="AI9" s="10"/>
      <c r="AJ9" s="10"/>
      <c r="AK9" s="9">
        <v>999</v>
      </c>
      <c r="AL9" s="10"/>
      <c r="AM9" s="8"/>
      <c r="AN9" s="9">
        <v>967</v>
      </c>
      <c r="AO9" s="10"/>
      <c r="AP9" s="8"/>
      <c r="AQ9" s="9">
        <v>951</v>
      </c>
      <c r="AR9" s="10"/>
      <c r="AS9" s="8"/>
      <c r="AT9" s="9">
        <v>929</v>
      </c>
      <c r="AU9" s="10"/>
      <c r="AV9" s="8"/>
      <c r="AW9" s="9">
        <v>954</v>
      </c>
      <c r="AX9" s="10"/>
      <c r="AY9" s="8"/>
      <c r="AZ9" s="9">
        <v>936</v>
      </c>
      <c r="BA9" s="10"/>
      <c r="BB9" s="8"/>
      <c r="BC9" s="9">
        <v>922</v>
      </c>
      <c r="BD9" s="10"/>
      <c r="BE9" s="8"/>
      <c r="BF9" s="9">
        <v>933</v>
      </c>
      <c r="BG9" s="10"/>
      <c r="BH9" s="8"/>
      <c r="BI9" s="9">
        <v>955</v>
      </c>
      <c r="BJ9" s="10"/>
      <c r="BK9" s="8"/>
      <c r="BL9" s="9">
        <v>946</v>
      </c>
      <c r="BM9" s="10"/>
      <c r="BN9" s="8"/>
      <c r="BO9" s="9">
        <v>951</v>
      </c>
      <c r="BP9" s="10"/>
      <c r="BQ9" s="8"/>
      <c r="BR9" s="9">
        <v>962</v>
      </c>
      <c r="BS9" s="10"/>
      <c r="BT9" s="8"/>
      <c r="BU9" s="9">
        <v>960</v>
      </c>
      <c r="BV9" s="10"/>
      <c r="BW9" s="8"/>
      <c r="BX9" s="9">
        <v>963</v>
      </c>
      <c r="BY9" s="132"/>
      <c r="BZ9" s="8"/>
      <c r="CA9" s="9">
        <v>979</v>
      </c>
      <c r="CB9" s="132"/>
      <c r="CC9" s="8"/>
      <c r="CD9" s="9">
        <v>953</v>
      </c>
      <c r="CE9" s="132"/>
      <c r="CF9" s="8"/>
      <c r="CG9" s="9">
        <v>933</v>
      </c>
      <c r="CH9" s="132"/>
      <c r="CI9" s="10"/>
      <c r="CJ9" s="9">
        <v>945</v>
      </c>
      <c r="CK9" s="132"/>
      <c r="CL9" s="10"/>
      <c r="CM9" s="9">
        <v>929</v>
      </c>
      <c r="CN9" s="132"/>
      <c r="CO9" s="10"/>
      <c r="CP9" s="9">
        <v>953</v>
      </c>
      <c r="CQ9" s="132"/>
      <c r="CR9" s="10"/>
      <c r="CS9" s="9">
        <v>941</v>
      </c>
      <c r="CT9" s="132"/>
      <c r="CU9" s="10"/>
      <c r="CV9" s="9">
        <v>924</v>
      </c>
      <c r="CW9" s="132"/>
      <c r="CX9" s="9"/>
      <c r="CY9" s="9">
        <v>913</v>
      </c>
      <c r="CZ9" s="213">
        <f>CY9/CY8</f>
        <v>0.97856377277599138</v>
      </c>
      <c r="DA9" s="9"/>
      <c r="DB9" s="9">
        <v>883</v>
      </c>
      <c r="DC9" s="213">
        <f>DB9/DB8</f>
        <v>0.97461368653421632</v>
      </c>
    </row>
    <row r="10" spans="1:107" s="161" customFormat="1" ht="14.25" customHeight="1">
      <c r="A10" s="162"/>
      <c r="B10" s="162"/>
      <c r="C10" s="16" t="s">
        <v>37</v>
      </c>
      <c r="D10" s="17">
        <v>22</v>
      </c>
      <c r="E10" s="18">
        <f>(D10/D8)</f>
        <v>1.8410041841004185E-2</v>
      </c>
      <c r="F10" s="18"/>
      <c r="G10" s="17">
        <v>30</v>
      </c>
      <c r="H10" s="18">
        <f>(G10/G8)</f>
        <v>2.5423728813559324E-2</v>
      </c>
      <c r="I10" s="18"/>
      <c r="J10" s="17">
        <v>39</v>
      </c>
      <c r="K10" s="18">
        <f>(J10/J8)</f>
        <v>3.3135089209855563E-2</v>
      </c>
      <c r="L10" s="18"/>
      <c r="M10" s="17">
        <v>47</v>
      </c>
      <c r="N10" s="18">
        <f>(M10/M8)</f>
        <v>3.9462636439966413E-2</v>
      </c>
      <c r="O10" s="18"/>
      <c r="P10" s="17">
        <v>52</v>
      </c>
      <c r="Q10" s="18">
        <f>(P10/P8)</f>
        <v>4.340567612687813E-2</v>
      </c>
      <c r="R10" s="18"/>
      <c r="S10" s="17">
        <f>51+23</f>
        <v>74</v>
      </c>
      <c r="T10" s="18">
        <f>(S10/S8)</f>
        <v>6.1157024793388429E-2</v>
      </c>
      <c r="U10" s="18"/>
      <c r="V10" s="17">
        <f>53+23</f>
        <v>76</v>
      </c>
      <c r="W10" s="18">
        <f>(V10/V8)</f>
        <v>6.354515050167224E-2</v>
      </c>
      <c r="X10" s="18"/>
      <c r="Y10" s="17">
        <f>27+32</f>
        <v>59</v>
      </c>
      <c r="Z10" s="18">
        <f>(Y10/Y8)</f>
        <v>5.0774526678141134E-2</v>
      </c>
      <c r="AA10" s="18"/>
      <c r="AB10" s="17">
        <v>87</v>
      </c>
      <c r="AC10" s="18">
        <f>(AB10/AB8)</f>
        <v>7.480653482373173E-2</v>
      </c>
      <c r="AD10" s="18"/>
      <c r="AE10" s="17">
        <f>24+47</f>
        <v>71</v>
      </c>
      <c r="AF10" s="18">
        <f>(AE10/AE8)</f>
        <v>6.3734290843806107E-2</v>
      </c>
      <c r="AG10" s="18"/>
      <c r="AH10" s="17">
        <v>59</v>
      </c>
      <c r="AI10" s="18">
        <f>(AH10/AH8)</f>
        <v>5.4781801299907153E-2</v>
      </c>
      <c r="AJ10" s="18"/>
      <c r="AK10" s="17">
        <v>60</v>
      </c>
      <c r="AL10" s="18">
        <f>(AK10/AK8)</f>
        <v>5.6657223796033995E-2</v>
      </c>
      <c r="AM10" s="16"/>
      <c r="AN10" s="17">
        <v>53</v>
      </c>
      <c r="AO10" s="18">
        <f>(AN10/AN8)</f>
        <v>5.1960784313725493E-2</v>
      </c>
      <c r="AP10" s="16"/>
      <c r="AQ10" s="17">
        <v>56</v>
      </c>
      <c r="AR10" s="18">
        <f>(AQ10/AQ8)</f>
        <v>5.5610724925521347E-2</v>
      </c>
      <c r="AS10" s="16"/>
      <c r="AT10" s="17">
        <v>49</v>
      </c>
      <c r="AU10" s="18">
        <f>(AT10/AT8)</f>
        <v>5.0102249488752554E-2</v>
      </c>
      <c r="AV10" s="16"/>
      <c r="AW10" s="17">
        <v>44</v>
      </c>
      <c r="AX10" s="18">
        <f>(AW10/AW8)</f>
        <v>4.4088176352705413E-2</v>
      </c>
      <c r="AY10" s="16"/>
      <c r="AZ10" s="17">
        <v>49</v>
      </c>
      <c r="BA10" s="18">
        <f>(AZ10/AZ8)</f>
        <v>4.9746192893401014E-2</v>
      </c>
      <c r="BB10" s="16"/>
      <c r="BC10" s="17">
        <v>62</v>
      </c>
      <c r="BD10" s="18">
        <f>(BC10/BC8)</f>
        <v>6.3008130081300809E-2</v>
      </c>
      <c r="BE10" s="16"/>
      <c r="BF10" s="17">
        <v>54</v>
      </c>
      <c r="BG10" s="18">
        <f>(BF10/BF8)</f>
        <v>5.4711246200607903E-2</v>
      </c>
      <c r="BH10" s="16"/>
      <c r="BI10" s="17">
        <v>63</v>
      </c>
      <c r="BJ10" s="18">
        <f>(BI10/BI8)</f>
        <v>6.1886051080550099E-2</v>
      </c>
      <c r="BK10" s="16"/>
      <c r="BL10" s="17">
        <v>62</v>
      </c>
      <c r="BM10" s="18">
        <f>(BL10/BL8)</f>
        <v>6.1507936507936505E-2</v>
      </c>
      <c r="BN10" s="16"/>
      <c r="BO10" s="17">
        <v>56</v>
      </c>
      <c r="BP10" s="18">
        <f>(BO10/BO8)</f>
        <v>5.5610724925521347E-2</v>
      </c>
      <c r="BQ10" s="16"/>
      <c r="BR10" s="17">
        <v>66</v>
      </c>
      <c r="BS10" s="18">
        <f>(BR10/BR8)</f>
        <v>6.4202334630350189E-2</v>
      </c>
      <c r="BT10" s="16"/>
      <c r="BU10" s="17">
        <v>53</v>
      </c>
      <c r="BV10" s="18">
        <f>(BU10/BU8)</f>
        <v>5.231984205330701E-2</v>
      </c>
      <c r="BW10" s="16"/>
      <c r="BX10" s="17">
        <v>40</v>
      </c>
      <c r="BY10" s="59">
        <f>BX10/BX8</f>
        <v>3.9880358923230309E-2</v>
      </c>
      <c r="BZ10" s="16"/>
      <c r="CA10" s="17">
        <v>41</v>
      </c>
      <c r="CB10" s="59">
        <f>CA10/CA8</f>
        <v>4.0196078431372552E-2</v>
      </c>
      <c r="CC10" s="16"/>
      <c r="CD10" s="17">
        <v>44</v>
      </c>
      <c r="CE10" s="59">
        <f>CD10/CD8</f>
        <v>4.4132397191574725E-2</v>
      </c>
      <c r="CF10" s="16"/>
      <c r="CG10" s="17">
        <v>46</v>
      </c>
      <c r="CH10" s="59">
        <f>CG10/CG8</f>
        <v>4.6986721144024517E-2</v>
      </c>
      <c r="CI10" s="18"/>
      <c r="CJ10" s="17">
        <v>41</v>
      </c>
      <c r="CK10" s="59">
        <f>CJ10/CJ8</f>
        <v>4.1582150101419878E-2</v>
      </c>
      <c r="CL10" s="18"/>
      <c r="CM10" s="17">
        <v>37</v>
      </c>
      <c r="CN10" s="59">
        <f>CM10/CM8</f>
        <v>3.8302277432712216E-2</v>
      </c>
      <c r="CO10" s="18"/>
      <c r="CP10" s="17">
        <v>26</v>
      </c>
      <c r="CQ10" s="59">
        <f>CP10/CP8</f>
        <v>2.6557711950970377E-2</v>
      </c>
      <c r="CR10" s="18"/>
      <c r="CS10" s="17">
        <v>22</v>
      </c>
      <c r="CT10" s="59">
        <f>CS10/CS8</f>
        <v>2.284527518172378E-2</v>
      </c>
      <c r="CU10" s="18"/>
      <c r="CV10" s="17">
        <v>29</v>
      </c>
      <c r="CW10" s="59">
        <f>CV10/CV8</f>
        <v>3.0430220356768102E-2</v>
      </c>
      <c r="CX10" s="17"/>
      <c r="CY10" s="17">
        <v>20</v>
      </c>
      <c r="CZ10" s="59">
        <f>CY10/CY8</f>
        <v>2.1436227224008574E-2</v>
      </c>
      <c r="DA10" s="17"/>
      <c r="DB10" s="17">
        <v>23</v>
      </c>
      <c r="DC10" s="59">
        <f>DB10/DB8</f>
        <v>2.5386313465783666E-2</v>
      </c>
    </row>
    <row r="11" spans="1:107" s="102" customFormat="1" ht="15" customHeight="1">
      <c r="B11" s="231" t="s">
        <v>16</v>
      </c>
      <c r="C11" s="231"/>
      <c r="D11" s="103">
        <f>SUM(D12:D13)</f>
        <v>274</v>
      </c>
      <c r="E11" s="104"/>
      <c r="F11" s="104"/>
      <c r="G11" s="103">
        <f>SUM(G12:G13)</f>
        <v>268</v>
      </c>
      <c r="H11" s="104"/>
      <c r="I11" s="104"/>
      <c r="J11" s="103">
        <f>SUM(J12:J13)</f>
        <v>271</v>
      </c>
      <c r="K11" s="104"/>
      <c r="L11" s="104"/>
      <c r="M11" s="103">
        <f>SUM(M12:M13)</f>
        <v>266</v>
      </c>
      <c r="N11" s="104"/>
      <c r="O11" s="104"/>
      <c r="P11" s="103">
        <f>SUM(P12:P13)</f>
        <v>257</v>
      </c>
      <c r="Q11" s="104"/>
      <c r="R11" s="104"/>
      <c r="S11" s="103">
        <f>SUM(S12:S13)</f>
        <v>245</v>
      </c>
      <c r="T11" s="104"/>
      <c r="U11" s="104"/>
      <c r="V11" s="103">
        <f>SUM(V12:V13)</f>
        <v>257</v>
      </c>
      <c r="W11" s="104"/>
      <c r="X11" s="104"/>
      <c r="Y11" s="103">
        <f>SUM(Y12:Y13)</f>
        <v>265</v>
      </c>
      <c r="Z11" s="104"/>
      <c r="AA11" s="104"/>
      <c r="AB11" s="103">
        <f>SUM(AB12:AB13)</f>
        <v>276</v>
      </c>
      <c r="AC11" s="104"/>
      <c r="AD11" s="104"/>
      <c r="AE11" s="103">
        <f>SUM(AE12:AE13)</f>
        <v>309</v>
      </c>
      <c r="AF11" s="104"/>
      <c r="AG11" s="104"/>
      <c r="AH11" s="103">
        <f>SUM(AH12:AH13)</f>
        <v>348</v>
      </c>
      <c r="AI11" s="104"/>
      <c r="AJ11" s="104"/>
      <c r="AK11" s="103">
        <f>SUM(AK12:AK13)</f>
        <v>337</v>
      </c>
      <c r="AL11" s="104"/>
      <c r="AN11" s="103">
        <f>SUM(AN12:AN13)</f>
        <v>335</v>
      </c>
      <c r="AO11" s="104"/>
      <c r="AQ11" s="103">
        <f>SUM(AQ12:AQ13)</f>
        <v>362</v>
      </c>
      <c r="AR11" s="104"/>
      <c r="AT11" s="103">
        <f>SUM(AT12:AT13)</f>
        <v>361</v>
      </c>
      <c r="AU11" s="104"/>
      <c r="AW11" s="103">
        <f>SUM(AW12:AW13)</f>
        <v>360</v>
      </c>
      <c r="AX11" s="104"/>
      <c r="AZ11" s="103">
        <f>SUM(AZ12:AZ13)</f>
        <v>328</v>
      </c>
      <c r="BA11" s="104"/>
      <c r="BC11" s="103">
        <f>SUM(BC12:BC13)</f>
        <v>308</v>
      </c>
      <c r="BD11" s="104"/>
      <c r="BF11" s="103">
        <f>SUM(BF12:BF13)</f>
        <v>327</v>
      </c>
      <c r="BG11" s="104"/>
      <c r="BI11" s="103">
        <f>SUM(BI12:BI13)</f>
        <v>328</v>
      </c>
      <c r="BJ11" s="104"/>
      <c r="BL11" s="103">
        <f>SUM(BL12:BL13)</f>
        <v>300</v>
      </c>
      <c r="BM11" s="104"/>
      <c r="BO11" s="103">
        <f>SUM(BO12:BO13)</f>
        <v>286</v>
      </c>
      <c r="BP11" s="104"/>
      <c r="BR11" s="103">
        <f>SUM(BR12:BR13)</f>
        <v>303</v>
      </c>
      <c r="BS11" s="104"/>
      <c r="BU11" s="103">
        <f>SUM(BU12:BU13)</f>
        <v>293</v>
      </c>
      <c r="BV11" s="104"/>
      <c r="BX11" s="103">
        <v>315</v>
      </c>
      <c r="BY11" s="106">
        <f>BX11/BX14</f>
        <v>0.23899848254931716</v>
      </c>
      <c r="CA11" s="103">
        <v>369</v>
      </c>
      <c r="CB11" s="106">
        <f>CA11/CA14</f>
        <v>0.26565874730021599</v>
      </c>
      <c r="CD11" s="103">
        <v>376</v>
      </c>
      <c r="CE11" s="106">
        <f>CD11/CD14</f>
        <v>0.27385287691187182</v>
      </c>
      <c r="CG11" s="103">
        <v>383</v>
      </c>
      <c r="CH11" s="106">
        <f>CG11/CG14</f>
        <v>0.28120411160058739</v>
      </c>
      <c r="CI11" s="104"/>
      <c r="CJ11" s="103">
        <f>SUM(CJ12:CJ13)</f>
        <v>369</v>
      </c>
      <c r="CK11" s="106">
        <f>CJ11/CJ14</f>
        <v>0.27232472324723245</v>
      </c>
      <c r="CL11" s="104"/>
      <c r="CM11" s="103">
        <f>SUM(CM12:CM13)</f>
        <v>343</v>
      </c>
      <c r="CN11" s="106">
        <f>CM11/CM14</f>
        <v>0.26203208556149732</v>
      </c>
      <c r="CO11" s="104"/>
      <c r="CP11" s="103">
        <f>SUM(CP12:CP13)</f>
        <v>297</v>
      </c>
      <c r="CQ11" s="106">
        <f>CP11/CP14</f>
        <v>0.23275862068965517</v>
      </c>
      <c r="CR11" s="104"/>
      <c r="CS11" s="103">
        <f>SUM(CS12:CS13)</f>
        <v>256</v>
      </c>
      <c r="CT11" s="106">
        <f>CS11/CS14</f>
        <v>0.2100082034454471</v>
      </c>
      <c r="CU11" s="104"/>
      <c r="CV11" s="103">
        <f>SUM(CV12:CV13)</f>
        <v>223</v>
      </c>
      <c r="CW11" s="106">
        <f>CV11/CV14</f>
        <v>0.18962585034013604</v>
      </c>
      <c r="CX11" s="103"/>
      <c r="CY11" s="103">
        <f>SUM(CY12:CY13)</f>
        <v>207</v>
      </c>
      <c r="CZ11" s="106">
        <f>CY11/CY14</f>
        <v>0.18157894736842106</v>
      </c>
      <c r="DA11" s="103"/>
      <c r="DB11" s="103">
        <f>SUM(DB12:DB13)</f>
        <v>213</v>
      </c>
      <c r="DC11" s="106">
        <f>DB11/DB14</f>
        <v>0.19034852546916889</v>
      </c>
    </row>
    <row r="12" spans="1:107" s="151" customFormat="1" ht="13.35" customHeight="1">
      <c r="C12" s="151" t="s">
        <v>36</v>
      </c>
      <c r="D12" s="173">
        <v>267</v>
      </c>
      <c r="E12" s="175"/>
      <c r="F12" s="175"/>
      <c r="G12" s="173">
        <v>262</v>
      </c>
      <c r="H12" s="175"/>
      <c r="I12" s="175"/>
      <c r="J12" s="173">
        <v>259</v>
      </c>
      <c r="K12" s="175"/>
      <c r="L12" s="175"/>
      <c r="M12" s="173">
        <v>264</v>
      </c>
      <c r="N12" s="175"/>
      <c r="O12" s="175"/>
      <c r="P12" s="173">
        <v>251</v>
      </c>
      <c r="Q12" s="175"/>
      <c r="R12" s="175"/>
      <c r="S12" s="173">
        <v>242</v>
      </c>
      <c r="T12" s="175"/>
      <c r="U12" s="175"/>
      <c r="V12" s="173">
        <v>251</v>
      </c>
      <c r="W12" s="175"/>
      <c r="X12" s="175"/>
      <c r="Y12" s="173">
        <v>264</v>
      </c>
      <c r="Z12" s="175"/>
      <c r="AA12" s="175"/>
      <c r="AB12" s="173">
        <v>267</v>
      </c>
      <c r="AC12" s="175"/>
      <c r="AD12" s="175"/>
      <c r="AE12" s="173">
        <v>306</v>
      </c>
      <c r="AF12" s="175"/>
      <c r="AG12" s="175"/>
      <c r="AH12" s="173">
        <v>347</v>
      </c>
      <c r="AI12" s="175"/>
      <c r="AJ12" s="175"/>
      <c r="AK12" s="173">
        <v>334</v>
      </c>
      <c r="AL12" s="175"/>
      <c r="AN12" s="173">
        <v>332</v>
      </c>
      <c r="AO12" s="175"/>
      <c r="AQ12" s="173">
        <v>358</v>
      </c>
      <c r="AR12" s="175"/>
      <c r="AT12" s="173">
        <v>361</v>
      </c>
      <c r="AU12" s="175"/>
      <c r="AW12" s="173">
        <v>359</v>
      </c>
      <c r="AX12" s="175"/>
      <c r="AZ12" s="173">
        <v>325</v>
      </c>
      <c r="BA12" s="175"/>
      <c r="BC12" s="173">
        <v>306</v>
      </c>
      <c r="BD12" s="175"/>
      <c r="BF12" s="173">
        <v>325</v>
      </c>
      <c r="BG12" s="175"/>
      <c r="BI12" s="173">
        <v>326</v>
      </c>
      <c r="BJ12" s="175"/>
      <c r="BL12" s="173">
        <v>298</v>
      </c>
      <c r="BM12" s="175"/>
      <c r="BO12" s="173">
        <v>283</v>
      </c>
      <c r="BP12" s="175"/>
      <c r="BR12" s="173">
        <v>301</v>
      </c>
      <c r="BS12" s="175"/>
      <c r="BU12" s="173">
        <v>291</v>
      </c>
      <c r="BV12" s="175"/>
      <c r="BX12" s="173">
        <v>314</v>
      </c>
      <c r="BY12" s="174"/>
      <c r="CA12" s="173">
        <v>368</v>
      </c>
      <c r="CB12" s="174"/>
      <c r="CD12" s="173">
        <v>375</v>
      </c>
      <c r="CE12" s="174"/>
      <c r="CG12" s="173">
        <v>382</v>
      </c>
      <c r="CH12" s="174"/>
      <c r="CI12" s="175"/>
      <c r="CJ12" s="173">
        <v>367</v>
      </c>
      <c r="CK12" s="174"/>
      <c r="CL12" s="175"/>
      <c r="CM12" s="173">
        <v>343</v>
      </c>
      <c r="CN12" s="174"/>
      <c r="CO12" s="175"/>
      <c r="CP12" s="173">
        <v>295</v>
      </c>
      <c r="CQ12" s="174"/>
      <c r="CR12" s="175"/>
      <c r="CS12" s="173">
        <v>254</v>
      </c>
      <c r="CT12" s="174"/>
      <c r="CU12" s="175"/>
      <c r="CV12" s="173">
        <v>222</v>
      </c>
      <c r="CW12" s="174"/>
      <c r="CX12" s="173"/>
      <c r="CY12" s="173">
        <v>206</v>
      </c>
      <c r="CZ12" s="214">
        <f>CY12/CY11</f>
        <v>0.99516908212560384</v>
      </c>
      <c r="DA12" s="173"/>
      <c r="DB12" s="173">
        <v>212</v>
      </c>
      <c r="DC12" s="214">
        <f>DB12/DB11</f>
        <v>0.99530516431924887</v>
      </c>
    </row>
    <row r="13" spans="1:107" s="19" customFormat="1" ht="14.25" customHeight="1">
      <c r="C13" s="19" t="s">
        <v>37</v>
      </c>
      <c r="D13" s="32">
        <v>7</v>
      </c>
      <c r="E13" s="33">
        <f>(D13/D11)</f>
        <v>2.5547445255474453E-2</v>
      </c>
      <c r="F13" s="33"/>
      <c r="G13" s="32">
        <v>6</v>
      </c>
      <c r="H13" s="33">
        <f>(G13/G11)</f>
        <v>2.2388059701492536E-2</v>
      </c>
      <c r="I13" s="33"/>
      <c r="J13" s="32">
        <v>12</v>
      </c>
      <c r="K13" s="33">
        <f>(J13/J11)</f>
        <v>4.4280442804428041E-2</v>
      </c>
      <c r="L13" s="33"/>
      <c r="M13" s="32">
        <v>2</v>
      </c>
      <c r="N13" s="33">
        <f>(M13/M11)</f>
        <v>7.5187969924812026E-3</v>
      </c>
      <c r="O13" s="33"/>
      <c r="P13" s="32">
        <v>6</v>
      </c>
      <c r="Q13" s="33">
        <f>(P13/P11)</f>
        <v>2.3346303501945526E-2</v>
      </c>
      <c r="R13" s="33"/>
      <c r="S13" s="32">
        <v>3</v>
      </c>
      <c r="T13" s="33">
        <f>(S13/S11)</f>
        <v>1.2244897959183673E-2</v>
      </c>
      <c r="U13" s="33"/>
      <c r="V13" s="32">
        <v>6</v>
      </c>
      <c r="W13" s="33">
        <f>(V13/V11)</f>
        <v>2.3346303501945526E-2</v>
      </c>
      <c r="X13" s="33"/>
      <c r="Y13" s="32">
        <v>1</v>
      </c>
      <c r="Z13" s="33">
        <f>(Y13/Y11)</f>
        <v>3.7735849056603774E-3</v>
      </c>
      <c r="AA13" s="33"/>
      <c r="AB13" s="32">
        <v>9</v>
      </c>
      <c r="AC13" s="33">
        <f>(AB13/AB11)</f>
        <v>3.2608695652173912E-2</v>
      </c>
      <c r="AD13" s="33"/>
      <c r="AE13" s="32">
        <v>3</v>
      </c>
      <c r="AF13" s="33">
        <f>(AE13/AE11)</f>
        <v>9.7087378640776691E-3</v>
      </c>
      <c r="AG13" s="33"/>
      <c r="AH13" s="32">
        <v>1</v>
      </c>
      <c r="AI13" s="33">
        <f>(AH13/AH11)</f>
        <v>2.8735632183908046E-3</v>
      </c>
      <c r="AJ13" s="33"/>
      <c r="AK13" s="32">
        <v>3</v>
      </c>
      <c r="AL13" s="33">
        <f>(AK13/AK11)</f>
        <v>8.9020771513353119E-3</v>
      </c>
      <c r="AN13" s="32">
        <v>3</v>
      </c>
      <c r="AO13" s="33">
        <f>(AN13/AN11)</f>
        <v>8.9552238805970154E-3</v>
      </c>
      <c r="AQ13" s="32">
        <v>4</v>
      </c>
      <c r="AR13" s="33">
        <f>(AQ13/AQ11)</f>
        <v>1.1049723756906077E-2</v>
      </c>
      <c r="AT13" s="32">
        <v>0</v>
      </c>
      <c r="AU13" s="33">
        <f>(AT13/AT11)</f>
        <v>0</v>
      </c>
      <c r="AW13" s="32">
        <v>1</v>
      </c>
      <c r="AX13" s="33">
        <f>(AW13/AW11)</f>
        <v>2.7777777777777779E-3</v>
      </c>
      <c r="AZ13" s="32">
        <v>3</v>
      </c>
      <c r="BA13" s="33">
        <f>(AZ13/AZ11)</f>
        <v>9.1463414634146336E-3</v>
      </c>
      <c r="BC13" s="32">
        <v>2</v>
      </c>
      <c r="BD13" s="33">
        <f>(BC13/BC11)</f>
        <v>6.4935064935064939E-3</v>
      </c>
      <c r="BF13" s="32">
        <v>2</v>
      </c>
      <c r="BG13" s="33">
        <f>(BF13/BF11)</f>
        <v>6.1162079510703364E-3</v>
      </c>
      <c r="BI13" s="32">
        <v>2</v>
      </c>
      <c r="BJ13" s="33">
        <f>(BI13/BI11)</f>
        <v>6.0975609756097563E-3</v>
      </c>
      <c r="BL13" s="32">
        <v>2</v>
      </c>
      <c r="BM13" s="33">
        <f>(BL13/BL11)</f>
        <v>6.6666666666666671E-3</v>
      </c>
      <c r="BO13" s="32">
        <v>3</v>
      </c>
      <c r="BP13" s="33">
        <f>(BO13/BO11)</f>
        <v>1.048951048951049E-2</v>
      </c>
      <c r="BR13" s="32">
        <v>2</v>
      </c>
      <c r="BS13" s="33">
        <f>(BR13/BR11)</f>
        <v>6.6006600660066007E-3</v>
      </c>
      <c r="BU13" s="32">
        <v>2</v>
      </c>
      <c r="BV13" s="33">
        <f>(BU13/BU11)</f>
        <v>6.8259385665529011E-3</v>
      </c>
      <c r="BX13" s="32">
        <v>1</v>
      </c>
      <c r="BY13" s="60">
        <f>BX13/BX11</f>
        <v>3.1746031746031746E-3</v>
      </c>
      <c r="CA13" s="32">
        <v>1</v>
      </c>
      <c r="CB13" s="60">
        <f>CA13/CA11</f>
        <v>2.7100271002710027E-3</v>
      </c>
      <c r="CD13" s="32">
        <v>1</v>
      </c>
      <c r="CE13" s="60">
        <f>CD13/CD11</f>
        <v>2.6595744680851063E-3</v>
      </c>
      <c r="CG13" s="32">
        <v>1</v>
      </c>
      <c r="CH13" s="60">
        <f>CG13/CG11</f>
        <v>2.6109660574412533E-3</v>
      </c>
      <c r="CI13" s="33"/>
      <c r="CJ13" s="32">
        <v>2</v>
      </c>
      <c r="CK13" s="60">
        <f>CJ13/CJ11</f>
        <v>5.4200542005420054E-3</v>
      </c>
      <c r="CL13" s="33"/>
      <c r="CM13" s="32">
        <v>0</v>
      </c>
      <c r="CN13" s="60">
        <f>CM13/CM11</f>
        <v>0</v>
      </c>
      <c r="CO13" s="33"/>
      <c r="CP13" s="32">
        <v>2</v>
      </c>
      <c r="CQ13" s="60">
        <f>CP13/CP11</f>
        <v>6.7340067340067337E-3</v>
      </c>
      <c r="CR13" s="33"/>
      <c r="CS13" s="32">
        <v>2</v>
      </c>
      <c r="CT13" s="60">
        <f>CS13/CS11</f>
        <v>7.8125E-3</v>
      </c>
      <c r="CU13" s="33"/>
      <c r="CV13" s="32">
        <v>1</v>
      </c>
      <c r="CW13" s="60">
        <f>CV13/CV11</f>
        <v>4.4843049327354259E-3</v>
      </c>
      <c r="CX13" s="32"/>
      <c r="CY13" s="32">
        <v>1</v>
      </c>
      <c r="CZ13" s="215">
        <f>CY13/CY11</f>
        <v>4.830917874396135E-3</v>
      </c>
      <c r="DA13" s="32"/>
      <c r="DB13" s="32">
        <v>1</v>
      </c>
      <c r="DC13" s="215">
        <f>DB13/DB11</f>
        <v>4.6948356807511738E-3</v>
      </c>
    </row>
    <row r="14" spans="1:107" s="102" customFormat="1" ht="15" customHeight="1">
      <c r="A14" s="113"/>
      <c r="B14" s="233" t="s">
        <v>636</v>
      </c>
      <c r="C14" s="233"/>
      <c r="D14" s="114"/>
      <c r="E14" s="115"/>
      <c r="F14" s="115"/>
      <c r="G14" s="114">
        <f>SUM(G15:G16)</f>
        <v>1448</v>
      </c>
      <c r="H14" s="115"/>
      <c r="I14" s="115"/>
      <c r="J14" s="114">
        <f>SUM(J15:J16)</f>
        <v>1448</v>
      </c>
      <c r="K14" s="115"/>
      <c r="L14" s="115"/>
      <c r="M14" s="114">
        <f>SUM(M15:M16)</f>
        <v>1457</v>
      </c>
      <c r="N14" s="115"/>
      <c r="O14" s="115"/>
      <c r="P14" s="114">
        <f>SUM(P15:P16)</f>
        <v>1455</v>
      </c>
      <c r="Q14" s="115"/>
      <c r="R14" s="115"/>
      <c r="S14" s="114">
        <f>SUM(S15:S16)</f>
        <v>1455</v>
      </c>
      <c r="T14" s="115"/>
      <c r="U14" s="115"/>
      <c r="V14" s="114">
        <f>SUM(V15:V16)</f>
        <v>1453</v>
      </c>
      <c r="W14" s="115"/>
      <c r="X14" s="115"/>
      <c r="Y14" s="114">
        <f>SUM(Y15:Y16)</f>
        <v>1427</v>
      </c>
      <c r="Z14" s="115"/>
      <c r="AA14" s="115"/>
      <c r="AB14" s="114">
        <f>SUM(AB15:AB16)</f>
        <v>1439</v>
      </c>
      <c r="AC14" s="115"/>
      <c r="AD14" s="115"/>
      <c r="AE14" s="114">
        <f>SUM(AE15:AE16)</f>
        <v>1423</v>
      </c>
      <c r="AF14" s="115"/>
      <c r="AG14" s="115"/>
      <c r="AH14" s="114">
        <f>SUM(AH15:AH16)</f>
        <v>1425</v>
      </c>
      <c r="AI14" s="115"/>
      <c r="AJ14" s="115"/>
      <c r="AK14" s="114">
        <f>SUM(AK15:AK16)</f>
        <v>1396</v>
      </c>
      <c r="AL14" s="115"/>
      <c r="AM14" s="113"/>
      <c r="AN14" s="114">
        <f>SUM(AN15:AN16)</f>
        <v>1355</v>
      </c>
      <c r="AO14" s="115"/>
      <c r="AP14" s="113"/>
      <c r="AQ14" s="114">
        <f>SUM(AQ15:AQ16)</f>
        <v>1369</v>
      </c>
      <c r="AR14" s="115"/>
      <c r="AS14" s="113"/>
      <c r="AT14" s="114">
        <f>SUM(AT15:AT16)</f>
        <v>1339</v>
      </c>
      <c r="AU14" s="115"/>
      <c r="AV14" s="113"/>
      <c r="AW14" s="114">
        <f>SUM(AW15:AW16)</f>
        <v>1358</v>
      </c>
      <c r="AX14" s="115"/>
      <c r="AY14" s="113"/>
      <c r="AZ14" s="114">
        <f>SUM(AZ15:AZ16)</f>
        <v>1313</v>
      </c>
      <c r="BA14" s="115"/>
      <c r="BB14" s="113"/>
      <c r="BC14" s="114">
        <f>SUM(BC15:BC16)</f>
        <v>1292</v>
      </c>
      <c r="BD14" s="115"/>
      <c r="BE14" s="113"/>
      <c r="BF14" s="114">
        <f>SUM(BF15:BF16)</f>
        <v>1314</v>
      </c>
      <c r="BG14" s="115"/>
      <c r="BH14" s="113"/>
      <c r="BI14" s="114">
        <f>SUM(BI15:BI16)</f>
        <v>1346</v>
      </c>
      <c r="BJ14" s="115"/>
      <c r="BK14" s="113"/>
      <c r="BL14" s="114">
        <f>SUM(BL15:BL16)</f>
        <v>1308</v>
      </c>
      <c r="BM14" s="115"/>
      <c r="BN14" s="113"/>
      <c r="BO14" s="114">
        <f>SUM(BO15:BO16)</f>
        <v>1293</v>
      </c>
      <c r="BP14" s="115"/>
      <c r="BQ14" s="113"/>
      <c r="BR14" s="114">
        <f>SUM(BR15:BR16)</f>
        <v>1331</v>
      </c>
      <c r="BS14" s="115"/>
      <c r="BT14" s="113"/>
      <c r="BU14" s="114">
        <f>SUM(BU15:BU16)</f>
        <v>1306</v>
      </c>
      <c r="BV14" s="115"/>
      <c r="BW14" s="113"/>
      <c r="BX14" s="114">
        <v>1318</v>
      </c>
      <c r="BY14" s="134">
        <f>BX14/BX20</f>
        <v>0.69661733615221988</v>
      </c>
      <c r="BZ14" s="113"/>
      <c r="CA14" s="114">
        <v>1389</v>
      </c>
      <c r="CB14" s="134">
        <f>CA14/CA20</f>
        <v>0.7040040547389762</v>
      </c>
      <c r="CC14" s="113"/>
      <c r="CD14" s="114">
        <v>1373</v>
      </c>
      <c r="CE14" s="134">
        <f>CD14/CD20</f>
        <v>0.69730827831386488</v>
      </c>
      <c r="CF14" s="113"/>
      <c r="CG14" s="114">
        <v>1362</v>
      </c>
      <c r="CH14" s="134">
        <f>CG14/CG20</f>
        <v>0.69277721261444558</v>
      </c>
      <c r="CI14" s="115"/>
      <c r="CJ14" s="114">
        <f>CJ8+CJ11</f>
        <v>1355</v>
      </c>
      <c r="CK14" s="134">
        <f>CJ14/CJ20</f>
        <v>0.70098292809105023</v>
      </c>
      <c r="CL14" s="115"/>
      <c r="CM14" s="114">
        <f>SUM(CM8,CM11)</f>
        <v>1309</v>
      </c>
      <c r="CN14" s="134">
        <f>CM14/CM20</f>
        <v>0.68534031413612562</v>
      </c>
      <c r="CO14" s="115"/>
      <c r="CP14" s="114">
        <f>SUM(CP8,CP11)</f>
        <v>1276</v>
      </c>
      <c r="CQ14" s="134">
        <f>CP14/CP20</f>
        <v>0.68639053254437865</v>
      </c>
      <c r="CR14" s="115"/>
      <c r="CS14" s="114">
        <f>SUM(CS8,CS11)</f>
        <v>1219</v>
      </c>
      <c r="CT14" s="134">
        <f>CS14/CS20</f>
        <v>0.67759866592551421</v>
      </c>
      <c r="CU14" s="115"/>
      <c r="CV14" s="114">
        <f>SUM(CV8,CV11)</f>
        <v>1176</v>
      </c>
      <c r="CW14" s="134">
        <f>CV14/CV20</f>
        <v>0.67238421955403083</v>
      </c>
      <c r="CX14" s="114"/>
      <c r="CY14" s="114">
        <f>SUM(CY11,CY8)</f>
        <v>1140</v>
      </c>
      <c r="CZ14" s="134">
        <f>CY14/CY20</f>
        <v>0.65292096219931273</v>
      </c>
      <c r="DA14" s="114"/>
      <c r="DB14" s="114">
        <f>SUM(DB15:DB16)</f>
        <v>1119</v>
      </c>
      <c r="DC14" s="134">
        <f>DB14/DB20</f>
        <v>0.64089347079037806</v>
      </c>
    </row>
    <row r="15" spans="1:107" s="29" customFormat="1" ht="13.35" customHeight="1">
      <c r="A15" s="8"/>
      <c r="B15" s="8"/>
      <c r="C15" s="8" t="s">
        <v>42</v>
      </c>
      <c r="D15" s="9">
        <f>D9+D12</f>
        <v>1440</v>
      </c>
      <c r="E15" s="10"/>
      <c r="F15" s="10"/>
      <c r="G15" s="9">
        <f>G9+G12</f>
        <v>1412</v>
      </c>
      <c r="H15" s="10"/>
      <c r="I15" s="10"/>
      <c r="J15" s="9">
        <f>J9+J12</f>
        <v>1397</v>
      </c>
      <c r="K15" s="10"/>
      <c r="L15" s="10"/>
      <c r="M15" s="9">
        <f>M9+M12</f>
        <v>1408</v>
      </c>
      <c r="N15" s="10"/>
      <c r="O15" s="10"/>
      <c r="P15" s="9">
        <f>P9+P12</f>
        <v>1397</v>
      </c>
      <c r="Q15" s="10"/>
      <c r="R15" s="10"/>
      <c r="S15" s="9">
        <f>S9+S12</f>
        <v>1378</v>
      </c>
      <c r="T15" s="10"/>
      <c r="U15" s="10"/>
      <c r="V15" s="9">
        <f>V9+V12</f>
        <v>1371</v>
      </c>
      <c r="W15" s="10"/>
      <c r="X15" s="10"/>
      <c r="Y15" s="9">
        <f>Y9+Y12</f>
        <v>1367</v>
      </c>
      <c r="Z15" s="10"/>
      <c r="AA15" s="10"/>
      <c r="AB15" s="9">
        <f t="shared" ref="AB15:AE16" si="0">AB9+AB12</f>
        <v>1343</v>
      </c>
      <c r="AC15" s="10"/>
      <c r="AD15" s="10"/>
      <c r="AE15" s="9">
        <f t="shared" si="0"/>
        <v>1349</v>
      </c>
      <c r="AF15" s="10"/>
      <c r="AG15" s="10"/>
      <c r="AH15" s="9">
        <f>AH9+AH12</f>
        <v>1365</v>
      </c>
      <c r="AI15" s="10"/>
      <c r="AJ15" s="10"/>
      <c r="AK15" s="9">
        <f>AK9+AK12</f>
        <v>1333</v>
      </c>
      <c r="AL15" s="10"/>
      <c r="AM15" s="8"/>
      <c r="AN15" s="9">
        <f>AN9+AN12</f>
        <v>1299</v>
      </c>
      <c r="AO15" s="10"/>
      <c r="AP15" s="8"/>
      <c r="AQ15" s="9">
        <f>AQ9+AQ12</f>
        <v>1309</v>
      </c>
      <c r="AR15" s="10"/>
      <c r="AS15" s="8"/>
      <c r="AT15" s="9">
        <f>AT9+AT12</f>
        <v>1290</v>
      </c>
      <c r="AU15" s="10"/>
      <c r="AV15" s="8"/>
      <c r="AW15" s="9">
        <f>AW9+AW12</f>
        <v>1313</v>
      </c>
      <c r="AX15" s="10"/>
      <c r="AY15" s="8"/>
      <c r="AZ15" s="9">
        <f>AZ9+AZ12</f>
        <v>1261</v>
      </c>
      <c r="BA15" s="10"/>
      <c r="BB15" s="8"/>
      <c r="BC15" s="9">
        <f>BC9+BC12</f>
        <v>1228</v>
      </c>
      <c r="BD15" s="10"/>
      <c r="BE15" s="8"/>
      <c r="BF15" s="9">
        <f>BF9+BF12</f>
        <v>1258</v>
      </c>
      <c r="BG15" s="10"/>
      <c r="BH15" s="8"/>
      <c r="BI15" s="9">
        <f>BI9+BI12</f>
        <v>1281</v>
      </c>
      <c r="BJ15" s="10"/>
      <c r="BK15" s="8"/>
      <c r="BL15" s="9">
        <f>BL9+BL12</f>
        <v>1244</v>
      </c>
      <c r="BM15" s="10"/>
      <c r="BN15" s="8"/>
      <c r="BO15" s="9">
        <f>BO9+BO12</f>
        <v>1234</v>
      </c>
      <c r="BP15" s="10"/>
      <c r="BQ15" s="8"/>
      <c r="BR15" s="9">
        <f>BR9+BR12</f>
        <v>1263</v>
      </c>
      <c r="BS15" s="10"/>
      <c r="BT15" s="8"/>
      <c r="BU15" s="9">
        <f>BU9+BU12</f>
        <v>1251</v>
      </c>
      <c r="BV15" s="10"/>
      <c r="BW15" s="8"/>
      <c r="BX15" s="9">
        <v>1277</v>
      </c>
      <c r="BY15" s="132"/>
      <c r="BZ15" s="8"/>
      <c r="CA15" s="9">
        <v>1347</v>
      </c>
      <c r="CB15" s="132"/>
      <c r="CC15" s="8"/>
      <c r="CD15" s="9">
        <v>1328</v>
      </c>
      <c r="CE15" s="132"/>
      <c r="CF15" s="8"/>
      <c r="CG15" s="9">
        <v>1315</v>
      </c>
      <c r="CH15" s="132"/>
      <c r="CI15" s="10"/>
      <c r="CJ15" s="9">
        <f>CJ12+CJ9</f>
        <v>1312</v>
      </c>
      <c r="CK15" s="132"/>
      <c r="CL15" s="10"/>
      <c r="CM15" s="9">
        <f>SUM(CM9,CM12)</f>
        <v>1272</v>
      </c>
      <c r="CN15" s="132"/>
      <c r="CO15" s="10"/>
      <c r="CP15" s="9">
        <f>SUM(CP9,CP12)</f>
        <v>1248</v>
      </c>
      <c r="CQ15" s="132"/>
      <c r="CR15" s="10"/>
      <c r="CS15" s="9">
        <f>SUM(CS9,CS12)</f>
        <v>1195</v>
      </c>
      <c r="CT15" s="132"/>
      <c r="CU15" s="10"/>
      <c r="CV15" s="9">
        <f>SUM(CV9,CV12)</f>
        <v>1146</v>
      </c>
      <c r="CW15" s="132"/>
      <c r="CX15" s="9"/>
      <c r="CY15" s="9">
        <f>SUM(CY9,CY12)</f>
        <v>1119</v>
      </c>
      <c r="CZ15" s="213">
        <f>CY15/CY14</f>
        <v>0.98157894736842111</v>
      </c>
      <c r="DA15" s="9"/>
      <c r="DB15" s="9">
        <f>SUM(DB9,DB12)</f>
        <v>1095</v>
      </c>
      <c r="DC15" s="213">
        <f>DB15/DB14</f>
        <v>0.97855227882037532</v>
      </c>
    </row>
    <row r="16" spans="1:107" s="19" customFormat="1" ht="14.25" customHeight="1">
      <c r="A16" s="16"/>
      <c r="B16" s="16"/>
      <c r="C16" s="16" t="s">
        <v>43</v>
      </c>
      <c r="D16" s="17">
        <f>D10+D13</f>
        <v>29</v>
      </c>
      <c r="E16" s="18" t="e">
        <f>(D16/D14)</f>
        <v>#DIV/0!</v>
      </c>
      <c r="F16" s="18"/>
      <c r="G16" s="17">
        <f>G10+G13</f>
        <v>36</v>
      </c>
      <c r="H16" s="18">
        <f>(G16/G14)</f>
        <v>2.4861878453038673E-2</v>
      </c>
      <c r="I16" s="18"/>
      <c r="J16" s="17">
        <f>J10+J13</f>
        <v>51</v>
      </c>
      <c r="K16" s="18">
        <f>(J16/J14)</f>
        <v>3.5220994475138122E-2</v>
      </c>
      <c r="L16" s="18"/>
      <c r="M16" s="17">
        <f>M10+M13</f>
        <v>49</v>
      </c>
      <c r="N16" s="18">
        <f>(M16/M14)</f>
        <v>3.3630748112560054E-2</v>
      </c>
      <c r="O16" s="18"/>
      <c r="P16" s="17">
        <f>P10+P13</f>
        <v>58</v>
      </c>
      <c r="Q16" s="18">
        <f>(P16/P14)</f>
        <v>3.9862542955326458E-2</v>
      </c>
      <c r="R16" s="18"/>
      <c r="S16" s="17">
        <f>S10+S13</f>
        <v>77</v>
      </c>
      <c r="T16" s="18">
        <f>(S16/S14)</f>
        <v>5.2920962199312714E-2</v>
      </c>
      <c r="U16" s="18"/>
      <c r="V16" s="17">
        <f>V10+V13</f>
        <v>82</v>
      </c>
      <c r="W16" s="18">
        <f>(V16/V14)</f>
        <v>5.6434962147281484E-2</v>
      </c>
      <c r="X16" s="18"/>
      <c r="Y16" s="17">
        <f>Y10+Y13</f>
        <v>60</v>
      </c>
      <c r="Z16" s="18">
        <f>(Y16/Y14)</f>
        <v>4.2046250875963559E-2</v>
      </c>
      <c r="AA16" s="18"/>
      <c r="AB16" s="17">
        <f t="shared" si="0"/>
        <v>96</v>
      </c>
      <c r="AC16" s="18">
        <f>(AB16/AB14)</f>
        <v>6.6712995135510766E-2</v>
      </c>
      <c r="AD16" s="18"/>
      <c r="AE16" s="17">
        <f t="shared" si="0"/>
        <v>74</v>
      </c>
      <c r="AF16" s="18">
        <f>(AE16/AE14)</f>
        <v>5.2002810962754741E-2</v>
      </c>
      <c r="AG16" s="18"/>
      <c r="AH16" s="17">
        <f>AH10+AH13</f>
        <v>60</v>
      </c>
      <c r="AI16" s="18">
        <f>(AH16/AH14)</f>
        <v>4.2105263157894736E-2</v>
      </c>
      <c r="AJ16" s="18"/>
      <c r="AK16" s="17">
        <f>AK10+AK13</f>
        <v>63</v>
      </c>
      <c r="AL16" s="18">
        <f>(AK16/AK14)</f>
        <v>4.5128939828080229E-2</v>
      </c>
      <c r="AM16" s="16"/>
      <c r="AN16" s="17">
        <f>AN10+AN13</f>
        <v>56</v>
      </c>
      <c r="AO16" s="18">
        <f>(AN16/AN14)</f>
        <v>4.1328413284132844E-2</v>
      </c>
      <c r="AP16" s="16"/>
      <c r="AQ16" s="17">
        <f>AQ10+AQ13</f>
        <v>60</v>
      </c>
      <c r="AR16" s="18">
        <f>(AQ16/AQ14)</f>
        <v>4.3827611395178961E-2</v>
      </c>
      <c r="AS16" s="16"/>
      <c r="AT16" s="17">
        <f>AT10+AT13</f>
        <v>49</v>
      </c>
      <c r="AU16" s="18">
        <f>(AT16/AT14)</f>
        <v>3.6594473487677373E-2</v>
      </c>
      <c r="AV16" s="16"/>
      <c r="AW16" s="17">
        <f>AW10+AW13</f>
        <v>45</v>
      </c>
      <c r="AX16" s="18">
        <f>(AW16/AW14)</f>
        <v>3.3136966126656849E-2</v>
      </c>
      <c r="AY16" s="16"/>
      <c r="AZ16" s="17">
        <f>AZ10+AZ13</f>
        <v>52</v>
      </c>
      <c r="BA16" s="18">
        <f>(AZ16/AZ14)</f>
        <v>3.9603960396039604E-2</v>
      </c>
      <c r="BB16" s="16"/>
      <c r="BC16" s="17">
        <f>BC10+BC13</f>
        <v>64</v>
      </c>
      <c r="BD16" s="18">
        <f>(BC16/BC14)</f>
        <v>4.9535603715170282E-2</v>
      </c>
      <c r="BE16" s="16"/>
      <c r="BF16" s="17">
        <f>BF10+BF13</f>
        <v>56</v>
      </c>
      <c r="BG16" s="18">
        <f>(BF16/BF14)</f>
        <v>4.2617960426179602E-2</v>
      </c>
      <c r="BH16" s="16"/>
      <c r="BI16" s="17">
        <f>BI10+BI13</f>
        <v>65</v>
      </c>
      <c r="BJ16" s="18">
        <f>(BI16/BI14)</f>
        <v>4.8291233283803865E-2</v>
      </c>
      <c r="BK16" s="16"/>
      <c r="BL16" s="17">
        <f>BL10+BL13</f>
        <v>64</v>
      </c>
      <c r="BM16" s="18">
        <f>(BL16/BL14)</f>
        <v>4.8929663608562692E-2</v>
      </c>
      <c r="BN16" s="16"/>
      <c r="BO16" s="17">
        <f>BO10+BO13</f>
        <v>59</v>
      </c>
      <c r="BP16" s="18">
        <f>(BO16/BO14)</f>
        <v>4.563031709203403E-2</v>
      </c>
      <c r="BQ16" s="16"/>
      <c r="BR16" s="17">
        <f>BR10+BR13</f>
        <v>68</v>
      </c>
      <c r="BS16" s="18">
        <f>(BR16/BR14)</f>
        <v>5.1089406461307288E-2</v>
      </c>
      <c r="BT16" s="16"/>
      <c r="BU16" s="17">
        <f>BU10+BU13</f>
        <v>55</v>
      </c>
      <c r="BV16" s="18">
        <f>(BU16/BU14)</f>
        <v>4.2113323124042881E-2</v>
      </c>
      <c r="BW16" s="16"/>
      <c r="BX16" s="17">
        <v>41</v>
      </c>
      <c r="BY16" s="59">
        <f>BX16/BX14</f>
        <v>3.1107738998482549E-2</v>
      </c>
      <c r="BZ16" s="16"/>
      <c r="CA16" s="17">
        <v>42</v>
      </c>
      <c r="CB16" s="59">
        <f>CA16/CA14</f>
        <v>3.0237580993520519E-2</v>
      </c>
      <c r="CC16" s="16"/>
      <c r="CD16" s="17">
        <v>45</v>
      </c>
      <c r="CE16" s="59">
        <f>CD16/CD14</f>
        <v>3.2774945375091041E-2</v>
      </c>
      <c r="CF16" s="16"/>
      <c r="CG16" s="17">
        <v>47</v>
      </c>
      <c r="CH16" s="59">
        <f>CG16/CG14</f>
        <v>3.450807635829662E-2</v>
      </c>
      <c r="CI16" s="18"/>
      <c r="CJ16" s="17">
        <f>CJ13+CJ10</f>
        <v>43</v>
      </c>
      <c r="CK16" s="59">
        <f>CJ16/CJ14</f>
        <v>3.1734317343173432E-2</v>
      </c>
      <c r="CL16" s="18"/>
      <c r="CM16" s="17">
        <f>SUM(CM10,CM13)</f>
        <v>37</v>
      </c>
      <c r="CN16" s="59">
        <f>CM16/CM14</f>
        <v>2.8265851795263561E-2</v>
      </c>
      <c r="CO16" s="18"/>
      <c r="CP16" s="17">
        <f>SUM(CP10,CP13)</f>
        <v>28</v>
      </c>
      <c r="CQ16" s="59">
        <f>CP16/CP14</f>
        <v>2.1943573667711599E-2</v>
      </c>
      <c r="CR16" s="18"/>
      <c r="CS16" s="17">
        <f>SUM(CS10,CS13)</f>
        <v>24</v>
      </c>
      <c r="CT16" s="59">
        <f>CS16/CS14</f>
        <v>1.9688269073010665E-2</v>
      </c>
      <c r="CU16" s="18"/>
      <c r="CV16" s="17">
        <f>SUM(CV10,CV13)</f>
        <v>30</v>
      </c>
      <c r="CW16" s="59">
        <f>CV16/CV14</f>
        <v>2.5510204081632654E-2</v>
      </c>
      <c r="CX16" s="17"/>
      <c r="CY16" s="17">
        <f>SUM(CY10,CY13)</f>
        <v>21</v>
      </c>
      <c r="CZ16" s="59">
        <f>CY16/CY14</f>
        <v>1.8421052631578946E-2</v>
      </c>
      <c r="DA16" s="17"/>
      <c r="DB16" s="17">
        <f>SUM(DB10,DB13)</f>
        <v>24</v>
      </c>
      <c r="DC16" s="59">
        <f>DB16/DB14</f>
        <v>2.1447721179624665E-2</v>
      </c>
    </row>
    <row r="17" spans="1:107" s="102" customFormat="1" ht="15" customHeight="1">
      <c r="B17" s="231" t="s">
        <v>656</v>
      </c>
      <c r="C17" s="231"/>
      <c r="D17" s="103">
        <f>SUM(D18:D19)</f>
        <v>434</v>
      </c>
      <c r="E17" s="104"/>
      <c r="F17" s="104"/>
      <c r="G17" s="103">
        <f>SUM(G18:G19)</f>
        <v>337</v>
      </c>
      <c r="H17" s="104"/>
      <c r="I17" s="104"/>
      <c r="J17" s="103">
        <f>SUM(J18:J19)</f>
        <v>311</v>
      </c>
      <c r="K17" s="104"/>
      <c r="L17" s="104"/>
      <c r="M17" s="103">
        <f>SUM(M18:M19)</f>
        <v>305</v>
      </c>
      <c r="N17" s="104"/>
      <c r="O17" s="104"/>
      <c r="P17" s="103">
        <f>SUM(P18:P19)</f>
        <v>304</v>
      </c>
      <c r="Q17" s="104"/>
      <c r="R17" s="104"/>
      <c r="S17" s="103">
        <f>SUM(S18:S19)</f>
        <v>326</v>
      </c>
      <c r="T17" s="104"/>
      <c r="U17" s="104"/>
      <c r="V17" s="103">
        <f>SUM(V18:V19)</f>
        <v>333</v>
      </c>
      <c r="W17" s="104"/>
      <c r="X17" s="104"/>
      <c r="Y17" s="103">
        <f>SUM(Y18:Y19)</f>
        <v>322</v>
      </c>
      <c r="Z17" s="104"/>
      <c r="AA17" s="104"/>
      <c r="AB17" s="103">
        <f>SUM(AB18:AB19)</f>
        <v>358</v>
      </c>
      <c r="AC17" s="104"/>
      <c r="AD17" s="104"/>
      <c r="AE17" s="103">
        <f>SUM(AE18:AE19)</f>
        <v>358</v>
      </c>
      <c r="AF17" s="104"/>
      <c r="AG17" s="104"/>
      <c r="AH17" s="103">
        <f>SUM(AH18:AH19)</f>
        <v>354</v>
      </c>
      <c r="AI17" s="104"/>
      <c r="AJ17" s="104"/>
      <c r="AK17" s="103">
        <f>SUM(AK18:AK19)</f>
        <v>361</v>
      </c>
      <c r="AL17" s="104"/>
      <c r="AN17" s="103">
        <f>SUM(AN18:AN19)</f>
        <v>365</v>
      </c>
      <c r="AO17" s="104"/>
      <c r="AQ17" s="103">
        <f>SUM(AQ18:AQ19)</f>
        <v>382</v>
      </c>
      <c r="AR17" s="104"/>
      <c r="AT17" s="103">
        <f>SUM(AT18:AT19)</f>
        <v>368</v>
      </c>
      <c r="AU17" s="104"/>
      <c r="AW17" s="103">
        <f>SUM(AW18:AW19)</f>
        <v>376</v>
      </c>
      <c r="AX17" s="104"/>
      <c r="AZ17" s="103">
        <f>SUM(AZ18:AZ19)</f>
        <v>396</v>
      </c>
      <c r="BA17" s="104"/>
      <c r="BC17" s="103">
        <f>SUM(BC18:BC19)</f>
        <v>384</v>
      </c>
      <c r="BD17" s="104"/>
      <c r="BF17" s="103">
        <f>SUM(BF18:BF19)</f>
        <v>409</v>
      </c>
      <c r="BG17" s="104"/>
      <c r="BI17" s="103">
        <f>SUM(BI18:BI19)</f>
        <v>400</v>
      </c>
      <c r="BJ17" s="104"/>
      <c r="BL17" s="103">
        <f>SUM(BL18:BL19)</f>
        <v>432</v>
      </c>
      <c r="BM17" s="104"/>
      <c r="BO17" s="103">
        <f>SUM(BO18:BO19)</f>
        <v>473</v>
      </c>
      <c r="BP17" s="104"/>
      <c r="BR17" s="103">
        <f>SUM(BR18:BR19)</f>
        <v>514</v>
      </c>
      <c r="BS17" s="104"/>
      <c r="BU17" s="103">
        <f>SUM(BU18:BU19)</f>
        <v>563</v>
      </c>
      <c r="BV17" s="104"/>
      <c r="BX17" s="103">
        <v>574</v>
      </c>
      <c r="BY17" s="106">
        <f>BX17/BX20</f>
        <v>0.30338266384778012</v>
      </c>
      <c r="CA17" s="103">
        <v>584</v>
      </c>
      <c r="CB17" s="106">
        <f>CA17/CA20</f>
        <v>0.2959959452610238</v>
      </c>
      <c r="CD17" s="103">
        <v>596</v>
      </c>
      <c r="CE17" s="106">
        <f>CD17/CD20</f>
        <v>0.30269172168613512</v>
      </c>
      <c r="CG17" s="103">
        <v>604</v>
      </c>
      <c r="CH17" s="106">
        <f>CG17/CG20</f>
        <v>0.30722278738555442</v>
      </c>
      <c r="CI17" s="104"/>
      <c r="CJ17" s="103">
        <f>SUM(CJ18:CJ19)</f>
        <v>578</v>
      </c>
      <c r="CK17" s="106">
        <f>CJ17/CJ20</f>
        <v>0.29901707190894983</v>
      </c>
      <c r="CL17" s="104"/>
      <c r="CM17" s="103">
        <f>SUM(CM18:CM19)</f>
        <v>601</v>
      </c>
      <c r="CN17" s="106">
        <f>CM17/CM20</f>
        <v>0.31465968586387433</v>
      </c>
      <c r="CO17" s="104"/>
      <c r="CP17" s="103">
        <f>SUM(CP18:CP19)</f>
        <v>583</v>
      </c>
      <c r="CQ17" s="106">
        <f>CP17/CP20</f>
        <v>0.31360946745562129</v>
      </c>
      <c r="CR17" s="104"/>
      <c r="CS17" s="103">
        <f>SUM(CS18:CS19)</f>
        <v>580</v>
      </c>
      <c r="CT17" s="106">
        <f>CS17/CS20</f>
        <v>0.32240133407448585</v>
      </c>
      <c r="CU17" s="104"/>
      <c r="CV17" s="103">
        <f>SUM(CV18:CV19)</f>
        <v>573</v>
      </c>
      <c r="CW17" s="106">
        <f>CV17/CV20</f>
        <v>0.32761578044596912</v>
      </c>
      <c r="CX17" s="103"/>
      <c r="CY17" s="103">
        <f>SUM(CY18:CY19)</f>
        <v>606</v>
      </c>
      <c r="CZ17" s="106">
        <f>CY17/CY20</f>
        <v>0.34707903780068727</v>
      </c>
      <c r="DA17" s="103"/>
      <c r="DB17" s="103">
        <f>SUM(DB18:DB19)</f>
        <v>627</v>
      </c>
      <c r="DC17" s="106">
        <f>DB17/DB20</f>
        <v>0.35910652920962199</v>
      </c>
    </row>
    <row r="18" spans="1:107" s="151" customFormat="1" ht="13.35" customHeight="1">
      <c r="C18" s="151" t="s">
        <v>36</v>
      </c>
      <c r="D18" s="173">
        <v>276</v>
      </c>
      <c r="E18" s="175"/>
      <c r="F18" s="175"/>
      <c r="G18" s="173">
        <v>188</v>
      </c>
      <c r="H18" s="175"/>
      <c r="I18" s="175"/>
      <c r="J18" s="173">
        <v>193</v>
      </c>
      <c r="K18" s="175"/>
      <c r="L18" s="175"/>
      <c r="M18" s="173">
        <v>183</v>
      </c>
      <c r="N18" s="175"/>
      <c r="O18" s="175"/>
      <c r="P18" s="173">
        <f>91+80+7</f>
        <v>178</v>
      </c>
      <c r="Q18" s="175"/>
      <c r="R18" s="175"/>
      <c r="S18" s="173">
        <f>75+100+7</f>
        <v>182</v>
      </c>
      <c r="T18" s="175"/>
      <c r="U18" s="175"/>
      <c r="V18" s="173">
        <f>71+99+8</f>
        <v>178</v>
      </c>
      <c r="W18" s="175"/>
      <c r="X18" s="175"/>
      <c r="Y18" s="173">
        <f>66+87+6</f>
        <v>159</v>
      </c>
      <c r="Z18" s="175"/>
      <c r="AA18" s="175"/>
      <c r="AB18" s="173">
        <f>64+98+6</f>
        <v>168</v>
      </c>
      <c r="AC18" s="175"/>
      <c r="AD18" s="175"/>
      <c r="AE18" s="173">
        <f>68+105+7</f>
        <v>180</v>
      </c>
      <c r="AF18" s="175"/>
      <c r="AG18" s="175"/>
      <c r="AH18" s="173">
        <f>59+94+9</f>
        <v>162</v>
      </c>
      <c r="AI18" s="175"/>
      <c r="AJ18" s="175"/>
      <c r="AK18" s="173">
        <f>67+88+6</f>
        <v>161</v>
      </c>
      <c r="AL18" s="175"/>
      <c r="AN18" s="173">
        <f>54+6+124+4</f>
        <v>188</v>
      </c>
      <c r="AO18" s="175"/>
      <c r="AQ18" s="173">
        <f>51+5+135+9</f>
        <v>200</v>
      </c>
      <c r="AR18" s="175"/>
      <c r="AT18" s="173">
        <f>39+8+129+14+5+2</f>
        <v>197</v>
      </c>
      <c r="AU18" s="175"/>
      <c r="AW18" s="173">
        <f>1516-954-359</f>
        <v>203</v>
      </c>
      <c r="AX18" s="175"/>
      <c r="AZ18" s="173">
        <f>1472-936-325</f>
        <v>211</v>
      </c>
      <c r="BA18" s="175"/>
      <c r="BC18" s="173">
        <v>207</v>
      </c>
      <c r="BD18" s="175"/>
      <c r="BF18" s="173">
        <v>234</v>
      </c>
      <c r="BG18" s="175"/>
      <c r="BI18" s="173">
        <v>235</v>
      </c>
      <c r="BJ18" s="175"/>
      <c r="BL18" s="173">
        <v>210</v>
      </c>
      <c r="BM18" s="175"/>
      <c r="BO18" s="173">
        <v>248</v>
      </c>
      <c r="BP18" s="175"/>
      <c r="BR18" s="173">
        <v>269</v>
      </c>
      <c r="BS18" s="175"/>
      <c r="BU18" s="173">
        <v>297</v>
      </c>
      <c r="BV18" s="175"/>
      <c r="BX18" s="173">
        <v>321</v>
      </c>
      <c r="BY18" s="174"/>
      <c r="CA18" s="173">
        <v>333</v>
      </c>
      <c r="CB18" s="174"/>
      <c r="CD18" s="173">
        <v>334</v>
      </c>
      <c r="CE18" s="174"/>
      <c r="CG18" s="173">
        <v>327</v>
      </c>
      <c r="CH18" s="174"/>
      <c r="CI18" s="175"/>
      <c r="CJ18" s="173">
        <v>309</v>
      </c>
      <c r="CK18" s="174"/>
      <c r="CL18" s="175"/>
      <c r="CM18" s="173">
        <v>323</v>
      </c>
      <c r="CN18" s="174"/>
      <c r="CO18" s="175"/>
      <c r="CP18" s="173">
        <v>327</v>
      </c>
      <c r="CQ18" s="174"/>
      <c r="CR18" s="175"/>
      <c r="CS18" s="173">
        <v>335</v>
      </c>
      <c r="CT18" s="174"/>
      <c r="CU18" s="175"/>
      <c r="CV18" s="173">
        <v>345</v>
      </c>
      <c r="CW18" s="174"/>
      <c r="CX18" s="173"/>
      <c r="CY18" s="173">
        <v>365</v>
      </c>
      <c r="CZ18" s="214">
        <f>CY18/CY17</f>
        <v>0.60231023102310233</v>
      </c>
      <c r="DA18" s="173"/>
      <c r="DB18" s="173">
        <v>377</v>
      </c>
      <c r="DC18" s="214">
        <f>DB18/DB17</f>
        <v>0.60127591706539074</v>
      </c>
    </row>
    <row r="19" spans="1:107" s="19" customFormat="1" ht="14.25" customHeight="1" thickBot="1">
      <c r="A19" s="209"/>
      <c r="B19" s="209"/>
      <c r="C19" s="209" t="s">
        <v>37</v>
      </c>
      <c r="D19" s="210">
        <v>158</v>
      </c>
      <c r="E19" s="211">
        <f>(D19/D17)</f>
        <v>0.36405529953917048</v>
      </c>
      <c r="F19" s="211"/>
      <c r="G19" s="210">
        <v>149</v>
      </c>
      <c r="H19" s="211">
        <f>(G19/G17)</f>
        <v>0.44213649851632048</v>
      </c>
      <c r="I19" s="211"/>
      <c r="J19" s="210">
        <v>118</v>
      </c>
      <c r="K19" s="211">
        <f>(J19/J17)</f>
        <v>0.37942122186495175</v>
      </c>
      <c r="L19" s="211"/>
      <c r="M19" s="210">
        <v>122</v>
      </c>
      <c r="N19" s="211">
        <f>(M19/M17)</f>
        <v>0.4</v>
      </c>
      <c r="O19" s="211"/>
      <c r="P19" s="210">
        <f>33+1+86+6</f>
        <v>126</v>
      </c>
      <c r="Q19" s="211">
        <f>(P19/P17)</f>
        <v>0.41447368421052633</v>
      </c>
      <c r="R19" s="211"/>
      <c r="S19" s="210">
        <f>35+102+7</f>
        <v>144</v>
      </c>
      <c r="T19" s="211">
        <f>(S19/S17)</f>
        <v>0.44171779141104295</v>
      </c>
      <c r="U19" s="211"/>
      <c r="V19" s="210">
        <f>33+118+4</f>
        <v>155</v>
      </c>
      <c r="W19" s="211">
        <f>(V19/V17)</f>
        <v>0.46546546546546547</v>
      </c>
      <c r="X19" s="211"/>
      <c r="Y19" s="210">
        <f>40+121+2</f>
        <v>163</v>
      </c>
      <c r="Z19" s="211">
        <f>(Y19/Y17)</f>
        <v>0.50621118012422361</v>
      </c>
      <c r="AA19" s="211"/>
      <c r="AB19" s="210">
        <f>41+144+5</f>
        <v>190</v>
      </c>
      <c r="AC19" s="211">
        <f>(AB19/AB17)</f>
        <v>0.53072625698324027</v>
      </c>
      <c r="AD19" s="211"/>
      <c r="AE19" s="210">
        <f>40+132+6</f>
        <v>178</v>
      </c>
      <c r="AF19" s="211">
        <f>(AE19/AE17)</f>
        <v>0.4972067039106145</v>
      </c>
      <c r="AG19" s="211"/>
      <c r="AH19" s="210">
        <f>48+142+2</f>
        <v>192</v>
      </c>
      <c r="AI19" s="211">
        <f>(AH19/AH17)</f>
        <v>0.5423728813559322</v>
      </c>
      <c r="AJ19" s="211"/>
      <c r="AK19" s="210">
        <f>46+154</f>
        <v>200</v>
      </c>
      <c r="AL19" s="211">
        <f>(AK19/AK17)</f>
        <v>0.554016620498615</v>
      </c>
      <c r="AM19" s="209"/>
      <c r="AN19" s="210">
        <f>38+3+134+2</f>
        <v>177</v>
      </c>
      <c r="AO19" s="211">
        <f>(AN19/AN17)</f>
        <v>0.48493150684931507</v>
      </c>
      <c r="AP19" s="209"/>
      <c r="AQ19" s="210">
        <f>35+2+140+3+2</f>
        <v>182</v>
      </c>
      <c r="AR19" s="211">
        <f>(AQ19/AQ17)</f>
        <v>0.47643979057591623</v>
      </c>
      <c r="AS19" s="209"/>
      <c r="AT19" s="210">
        <v>171</v>
      </c>
      <c r="AU19" s="211">
        <f>(AT19/AT17)</f>
        <v>0.46467391304347827</v>
      </c>
      <c r="AV19" s="209"/>
      <c r="AW19" s="210">
        <f>218-44-1</f>
        <v>173</v>
      </c>
      <c r="AX19" s="211">
        <f>(AW19/AW17)</f>
        <v>0.46010638297872342</v>
      </c>
      <c r="AY19" s="209"/>
      <c r="AZ19" s="210">
        <f>237-49-3</f>
        <v>185</v>
      </c>
      <c r="BA19" s="211">
        <f>(AZ19/AZ17)</f>
        <v>0.46717171717171718</v>
      </c>
      <c r="BB19" s="209"/>
      <c r="BC19" s="210">
        <v>177</v>
      </c>
      <c r="BD19" s="211">
        <f>(BC19/BC17)</f>
        <v>0.4609375</v>
      </c>
      <c r="BE19" s="209"/>
      <c r="BF19" s="210">
        <v>175</v>
      </c>
      <c r="BG19" s="211">
        <f>(BF19/BF17)</f>
        <v>0.42787286063569679</v>
      </c>
      <c r="BH19" s="209"/>
      <c r="BI19" s="210">
        <v>165</v>
      </c>
      <c r="BJ19" s="211">
        <f>(BI19/BI17)</f>
        <v>0.41249999999999998</v>
      </c>
      <c r="BK19" s="209"/>
      <c r="BL19" s="210">
        <v>222</v>
      </c>
      <c r="BM19" s="211">
        <f>(BL19/BL17)</f>
        <v>0.51388888888888884</v>
      </c>
      <c r="BN19" s="209"/>
      <c r="BO19" s="210">
        <v>225</v>
      </c>
      <c r="BP19" s="211">
        <f>(BO19/BO17)</f>
        <v>0.47568710359408034</v>
      </c>
      <c r="BQ19" s="209"/>
      <c r="BR19" s="210">
        <v>245</v>
      </c>
      <c r="BS19" s="211">
        <f>(BR19/BR17)</f>
        <v>0.4766536964980545</v>
      </c>
      <c r="BT19" s="209"/>
      <c r="BU19" s="210">
        <v>266</v>
      </c>
      <c r="BV19" s="211">
        <f>(BU19/BU17)</f>
        <v>0.47246891651865008</v>
      </c>
      <c r="BW19" s="209"/>
      <c r="BX19" s="210">
        <v>253</v>
      </c>
      <c r="BY19" s="212">
        <f>BX19/BX17</f>
        <v>0.44076655052264807</v>
      </c>
      <c r="BZ19" s="209"/>
      <c r="CA19" s="210">
        <v>251</v>
      </c>
      <c r="CB19" s="212">
        <f>CA19/CA17</f>
        <v>0.4297945205479452</v>
      </c>
      <c r="CC19" s="209"/>
      <c r="CD19" s="210">
        <v>262</v>
      </c>
      <c r="CE19" s="212">
        <f>CD19/CD17</f>
        <v>0.43959731543624159</v>
      </c>
      <c r="CF19" s="209"/>
      <c r="CG19" s="210">
        <v>277</v>
      </c>
      <c r="CH19" s="212">
        <f>CG19/CG17</f>
        <v>0.45860927152317882</v>
      </c>
      <c r="CI19" s="211"/>
      <c r="CJ19" s="210">
        <v>269</v>
      </c>
      <c r="CK19" s="212">
        <f>CJ19/CJ17</f>
        <v>0.46539792387543255</v>
      </c>
      <c r="CL19" s="211"/>
      <c r="CM19" s="210">
        <v>278</v>
      </c>
      <c r="CN19" s="212">
        <f>CM19/CM17</f>
        <v>0.46256239600665555</v>
      </c>
      <c r="CO19" s="211"/>
      <c r="CP19" s="210">
        <v>256</v>
      </c>
      <c r="CQ19" s="212">
        <f>CP19/CP17</f>
        <v>0.43910806174957118</v>
      </c>
      <c r="CR19" s="211"/>
      <c r="CS19" s="210">
        <v>245</v>
      </c>
      <c r="CT19" s="212">
        <f>CS19/CS17</f>
        <v>0.42241379310344829</v>
      </c>
      <c r="CU19" s="211"/>
      <c r="CV19" s="210">
        <v>228</v>
      </c>
      <c r="CW19" s="212">
        <f>CV19/CV17</f>
        <v>0.39790575916230364</v>
      </c>
      <c r="CX19" s="210"/>
      <c r="CY19" s="210">
        <v>241</v>
      </c>
      <c r="CZ19" s="216">
        <f>CY19/CY17</f>
        <v>0.39768976897689767</v>
      </c>
      <c r="DA19" s="210"/>
      <c r="DB19" s="210">
        <v>250</v>
      </c>
      <c r="DC19" s="216">
        <f>DB19/DB17</f>
        <v>0.39872408293460926</v>
      </c>
    </row>
    <row r="20" spans="1:107" s="102" customFormat="1" ht="15" customHeight="1" thickTop="1">
      <c r="A20" s="113"/>
      <c r="B20" s="235" t="s">
        <v>644</v>
      </c>
      <c r="C20" s="235"/>
      <c r="D20" s="114"/>
      <c r="E20" s="115"/>
      <c r="F20" s="115"/>
      <c r="G20" s="114"/>
      <c r="H20" s="115"/>
      <c r="I20" s="115"/>
      <c r="J20" s="114"/>
      <c r="K20" s="115"/>
      <c r="L20" s="115"/>
      <c r="M20" s="114"/>
      <c r="N20" s="115"/>
      <c r="O20" s="115"/>
      <c r="P20" s="114"/>
      <c r="Q20" s="115"/>
      <c r="R20" s="115"/>
      <c r="S20" s="114"/>
      <c r="T20" s="115"/>
      <c r="U20" s="115"/>
      <c r="V20" s="114"/>
      <c r="W20" s="115"/>
      <c r="X20" s="115"/>
      <c r="Y20" s="114"/>
      <c r="Z20" s="115"/>
      <c r="AA20" s="115"/>
      <c r="AB20" s="114"/>
      <c r="AC20" s="115"/>
      <c r="AD20" s="115"/>
      <c r="AE20" s="114"/>
      <c r="AF20" s="115"/>
      <c r="AG20" s="115"/>
      <c r="AH20" s="114"/>
      <c r="AI20" s="115"/>
      <c r="AJ20" s="115"/>
      <c r="AK20" s="114"/>
      <c r="AL20" s="115"/>
      <c r="AM20" s="113"/>
      <c r="AN20" s="114"/>
      <c r="AO20" s="115"/>
      <c r="AP20" s="113"/>
      <c r="AQ20" s="114"/>
      <c r="AR20" s="115"/>
      <c r="AS20" s="113"/>
      <c r="AT20" s="114"/>
      <c r="AU20" s="115"/>
      <c r="AV20" s="113"/>
      <c r="AW20" s="114"/>
      <c r="AX20" s="115"/>
      <c r="AY20" s="113"/>
      <c r="AZ20" s="114"/>
      <c r="BA20" s="115"/>
      <c r="BB20" s="113"/>
      <c r="BC20" s="114"/>
      <c r="BD20" s="115"/>
      <c r="BE20" s="113"/>
      <c r="BF20" s="114"/>
      <c r="BG20" s="115"/>
      <c r="BH20" s="113"/>
      <c r="BI20" s="114"/>
      <c r="BJ20" s="115"/>
      <c r="BK20" s="113"/>
      <c r="BL20" s="114"/>
      <c r="BM20" s="115"/>
      <c r="BN20" s="113"/>
      <c r="BO20" s="114"/>
      <c r="BP20" s="115"/>
      <c r="BQ20" s="113"/>
      <c r="BR20" s="114"/>
      <c r="BS20" s="115"/>
      <c r="BT20" s="113"/>
      <c r="BU20" s="114"/>
      <c r="BV20" s="115"/>
      <c r="BW20" s="113"/>
      <c r="BX20" s="114">
        <v>1892</v>
      </c>
      <c r="BY20" s="134">
        <f>BX20/BX48</f>
        <v>0.11630194246373247</v>
      </c>
      <c r="BZ20" s="113"/>
      <c r="CA20" s="114">
        <v>1973</v>
      </c>
      <c r="CB20" s="134">
        <f>CA20/CA48</f>
        <v>0.11851985342704391</v>
      </c>
      <c r="CC20" s="113"/>
      <c r="CD20" s="114">
        <v>1969</v>
      </c>
      <c r="CE20" s="134">
        <f>CD20/CD48</f>
        <v>0.11712569151151032</v>
      </c>
      <c r="CF20" s="113"/>
      <c r="CG20" s="114">
        <v>1966</v>
      </c>
      <c r="CH20" s="134">
        <f>CG20/CG48</f>
        <v>0.11513909224011713</v>
      </c>
      <c r="CI20" s="115"/>
      <c r="CJ20" s="114">
        <f>CJ8+CJ11+CJ17</f>
        <v>1933</v>
      </c>
      <c r="CK20" s="134">
        <f>CJ20/CJ48</f>
        <v>0.11402784332232185</v>
      </c>
      <c r="CL20" s="115"/>
      <c r="CM20" s="114">
        <f>SUM(CM14,CM17)</f>
        <v>1910</v>
      </c>
      <c r="CN20" s="134">
        <f>CM20/CM48</f>
        <v>0.10487590599604656</v>
      </c>
      <c r="CO20" s="115"/>
      <c r="CP20" s="114">
        <f>SUM(CP14,CP17)</f>
        <v>1859</v>
      </c>
      <c r="CQ20" s="134">
        <f>CP20/CP48</f>
        <v>0.11326387619569853</v>
      </c>
      <c r="CR20" s="115"/>
      <c r="CS20" s="114">
        <f>SUM(CS14,CS17)</f>
        <v>1799</v>
      </c>
      <c r="CT20" s="134">
        <f>CS20/CS48</f>
        <v>0.11639492753623189</v>
      </c>
      <c r="CU20" s="115"/>
      <c r="CV20" s="114">
        <f>SUM(CV14,CV17)</f>
        <v>1749</v>
      </c>
      <c r="CW20" s="134">
        <f>CV20/CV48</f>
        <v>0.11194316436251921</v>
      </c>
      <c r="CX20" s="114"/>
      <c r="CY20" s="114">
        <f>SUM(CY14,CY17)</f>
        <v>1746</v>
      </c>
      <c r="CZ20" s="134">
        <f>CY20/CY48</f>
        <v>0.10833953834698436</v>
      </c>
      <c r="DA20" s="114"/>
      <c r="DB20" s="114">
        <f>SUM(DB14,DB17)</f>
        <v>1746</v>
      </c>
      <c r="DC20" s="134">
        <f>DB20/DB48</f>
        <v>0.10896155766350474</v>
      </c>
    </row>
    <row r="21" spans="1:107" s="160" customFormat="1" ht="13.35" customHeight="1">
      <c r="A21" s="164"/>
      <c r="B21" s="164"/>
      <c r="C21" s="8" t="s">
        <v>642</v>
      </c>
      <c r="D21" s="9"/>
      <c r="E21" s="10"/>
      <c r="F21" s="10"/>
      <c r="G21" s="9"/>
      <c r="H21" s="10"/>
      <c r="I21" s="10"/>
      <c r="J21" s="9"/>
      <c r="K21" s="10"/>
      <c r="L21" s="10"/>
      <c r="M21" s="9"/>
      <c r="N21" s="10"/>
      <c r="O21" s="10"/>
      <c r="P21" s="9"/>
      <c r="Q21" s="10"/>
      <c r="R21" s="10"/>
      <c r="S21" s="9"/>
      <c r="T21" s="10"/>
      <c r="U21" s="10"/>
      <c r="V21" s="9"/>
      <c r="W21" s="10"/>
      <c r="X21" s="10"/>
      <c r="Y21" s="9"/>
      <c r="Z21" s="10"/>
      <c r="AA21" s="10"/>
      <c r="AB21" s="9"/>
      <c r="AC21" s="10"/>
      <c r="AD21" s="10"/>
      <c r="AE21" s="9"/>
      <c r="AF21" s="10"/>
      <c r="AG21" s="10"/>
      <c r="AH21" s="9"/>
      <c r="AI21" s="10"/>
      <c r="AJ21" s="10"/>
      <c r="AK21" s="9"/>
      <c r="AL21" s="10"/>
      <c r="AM21" s="8"/>
      <c r="AN21" s="9"/>
      <c r="AO21" s="10"/>
      <c r="AP21" s="8"/>
      <c r="AQ21" s="9"/>
      <c r="AR21" s="10"/>
      <c r="AS21" s="8"/>
      <c r="AT21" s="9"/>
      <c r="AU21" s="10"/>
      <c r="AV21" s="8"/>
      <c r="AW21" s="9"/>
      <c r="AX21" s="10"/>
      <c r="AY21" s="8"/>
      <c r="AZ21" s="9"/>
      <c r="BA21" s="10"/>
      <c r="BB21" s="8"/>
      <c r="BC21" s="9"/>
      <c r="BD21" s="10"/>
      <c r="BE21" s="8"/>
      <c r="BF21" s="9"/>
      <c r="BG21" s="10"/>
      <c r="BH21" s="8"/>
      <c r="BI21" s="9"/>
      <c r="BJ21" s="10"/>
      <c r="BK21" s="8"/>
      <c r="BL21" s="9"/>
      <c r="BM21" s="10"/>
      <c r="BN21" s="8"/>
      <c r="BO21" s="9"/>
      <c r="BP21" s="10"/>
      <c r="BQ21" s="8"/>
      <c r="BR21" s="9"/>
      <c r="BS21" s="10"/>
      <c r="BT21" s="8"/>
      <c r="BU21" s="9"/>
      <c r="BV21" s="10"/>
      <c r="BW21" s="8"/>
      <c r="BX21" s="9">
        <v>1598</v>
      </c>
      <c r="BY21" s="132"/>
      <c r="BZ21" s="8"/>
      <c r="CA21" s="9">
        <v>1680</v>
      </c>
      <c r="CB21" s="132"/>
      <c r="CC21" s="8"/>
      <c r="CD21" s="9">
        <v>1662</v>
      </c>
      <c r="CE21" s="132"/>
      <c r="CF21" s="8"/>
      <c r="CG21" s="9">
        <v>1642</v>
      </c>
      <c r="CH21" s="132"/>
      <c r="CI21" s="10"/>
      <c r="CJ21" s="9">
        <f>CJ18+CJ15</f>
        <v>1621</v>
      </c>
      <c r="CK21" s="132"/>
      <c r="CL21" s="10"/>
      <c r="CM21" s="9">
        <f>SUM(CM15,CM18)</f>
        <v>1595</v>
      </c>
      <c r="CN21" s="132"/>
      <c r="CO21" s="10"/>
      <c r="CP21" s="9">
        <f>SUM(CP15,CP18)</f>
        <v>1575</v>
      </c>
      <c r="CQ21" s="132"/>
      <c r="CR21" s="10"/>
      <c r="CS21" s="9">
        <f>SUM(CS15,CS18)</f>
        <v>1530</v>
      </c>
      <c r="CT21" s="132"/>
      <c r="CU21" s="10"/>
      <c r="CV21" s="9">
        <f>SUM(CV15,CV18)</f>
        <v>1491</v>
      </c>
      <c r="CW21" s="132"/>
      <c r="CX21" s="9"/>
      <c r="CY21" s="9">
        <f>SUM(CY15,CY18)</f>
        <v>1484</v>
      </c>
      <c r="CZ21" s="213">
        <f>CY21/CY20</f>
        <v>0.849942726231386</v>
      </c>
      <c r="DA21" s="9"/>
      <c r="DB21" s="9">
        <f>SUM(DB15,DB18)</f>
        <v>1472</v>
      </c>
      <c r="DC21" s="213">
        <f>DB21/DB20</f>
        <v>0.84306987399770905</v>
      </c>
    </row>
    <row r="22" spans="1:107" s="161" customFormat="1" ht="14.25" customHeight="1">
      <c r="A22" s="163"/>
      <c r="B22" s="163"/>
      <c r="C22" s="122" t="s">
        <v>643</v>
      </c>
      <c r="D22" s="116"/>
      <c r="E22" s="117"/>
      <c r="F22" s="117"/>
      <c r="G22" s="116"/>
      <c r="H22" s="117"/>
      <c r="I22" s="117"/>
      <c r="J22" s="116"/>
      <c r="K22" s="117"/>
      <c r="L22" s="117"/>
      <c r="M22" s="116"/>
      <c r="N22" s="117"/>
      <c r="O22" s="117"/>
      <c r="P22" s="116"/>
      <c r="Q22" s="117"/>
      <c r="R22" s="117"/>
      <c r="S22" s="116"/>
      <c r="T22" s="117"/>
      <c r="U22" s="117"/>
      <c r="V22" s="116"/>
      <c r="W22" s="117"/>
      <c r="X22" s="117"/>
      <c r="Y22" s="116"/>
      <c r="Z22" s="117"/>
      <c r="AA22" s="117"/>
      <c r="AB22" s="116"/>
      <c r="AC22" s="117"/>
      <c r="AD22" s="117"/>
      <c r="AE22" s="116"/>
      <c r="AF22" s="117"/>
      <c r="AG22" s="117"/>
      <c r="AH22" s="116"/>
      <c r="AI22" s="117"/>
      <c r="AJ22" s="117"/>
      <c r="AK22" s="116"/>
      <c r="AL22" s="117"/>
      <c r="AM22" s="122"/>
      <c r="AN22" s="116"/>
      <c r="AO22" s="117"/>
      <c r="AP22" s="122"/>
      <c r="AQ22" s="116"/>
      <c r="AR22" s="117"/>
      <c r="AS22" s="122"/>
      <c r="AT22" s="116"/>
      <c r="AU22" s="117"/>
      <c r="AV22" s="122"/>
      <c r="AW22" s="116"/>
      <c r="AX22" s="117"/>
      <c r="AY22" s="122"/>
      <c r="AZ22" s="116"/>
      <c r="BA22" s="117"/>
      <c r="BB22" s="122"/>
      <c r="BC22" s="116"/>
      <c r="BD22" s="117"/>
      <c r="BE22" s="122"/>
      <c r="BF22" s="116"/>
      <c r="BG22" s="117"/>
      <c r="BH22" s="122"/>
      <c r="BI22" s="116"/>
      <c r="BJ22" s="117"/>
      <c r="BK22" s="122"/>
      <c r="BL22" s="116"/>
      <c r="BM22" s="117"/>
      <c r="BN22" s="122"/>
      <c r="BO22" s="116"/>
      <c r="BP22" s="117"/>
      <c r="BQ22" s="122"/>
      <c r="BR22" s="116"/>
      <c r="BS22" s="117"/>
      <c r="BT22" s="122"/>
      <c r="BU22" s="116"/>
      <c r="BV22" s="117"/>
      <c r="BW22" s="122"/>
      <c r="BX22" s="116">
        <v>294</v>
      </c>
      <c r="BY22" s="123">
        <f>BX22/BX20</f>
        <v>0.15539112050739959</v>
      </c>
      <c r="BZ22" s="122"/>
      <c r="CA22" s="116">
        <v>293</v>
      </c>
      <c r="CB22" s="123">
        <f>CA22/CA20</f>
        <v>0.14850481500253421</v>
      </c>
      <c r="CC22" s="122"/>
      <c r="CD22" s="116">
        <v>307</v>
      </c>
      <c r="CE22" s="123">
        <f>CD22/CD20</f>
        <v>0.15591670898933468</v>
      </c>
      <c r="CF22" s="122"/>
      <c r="CG22" s="116">
        <v>324</v>
      </c>
      <c r="CH22" s="123">
        <f>CG22/CG20</f>
        <v>0.16480162767039674</v>
      </c>
      <c r="CI22" s="117"/>
      <c r="CJ22" s="116">
        <f>CJ19+CJ16</f>
        <v>312</v>
      </c>
      <c r="CK22" s="123">
        <f>CJ22/CJ20</f>
        <v>0.16140713916192448</v>
      </c>
      <c r="CL22" s="117"/>
      <c r="CM22" s="116">
        <f>SUM(CM16,CM19)</f>
        <v>315</v>
      </c>
      <c r="CN22" s="123">
        <f>CM22/CM20</f>
        <v>0.16492146596858639</v>
      </c>
      <c r="CO22" s="117"/>
      <c r="CP22" s="116">
        <f>SUM(CP16,CP19)</f>
        <v>284</v>
      </c>
      <c r="CQ22" s="123">
        <f>CP22/CP20</f>
        <v>0.15277030661646046</v>
      </c>
      <c r="CR22" s="117"/>
      <c r="CS22" s="116">
        <f>SUM(CS16,CS19)</f>
        <v>269</v>
      </c>
      <c r="CT22" s="123">
        <f>CS22/CS20</f>
        <v>0.14952751528627015</v>
      </c>
      <c r="CU22" s="117"/>
      <c r="CV22" s="116">
        <f>SUM(CV16,CV19)</f>
        <v>258</v>
      </c>
      <c r="CW22" s="123">
        <f>CV22/CV20</f>
        <v>0.14751286449399656</v>
      </c>
      <c r="CX22" s="116"/>
      <c r="CY22" s="116">
        <f>SUM(CY16,CY19)</f>
        <v>262</v>
      </c>
      <c r="CZ22" s="123">
        <f>CY22/CY20</f>
        <v>0.15005727376861397</v>
      </c>
      <c r="DA22" s="116"/>
      <c r="DB22" s="116">
        <f>SUM(DB16,DB19)</f>
        <v>274</v>
      </c>
      <c r="DC22" s="123">
        <f>DB22/DB20</f>
        <v>0.15693012600229095</v>
      </c>
    </row>
    <row r="23" spans="1:107" s="102" customFormat="1" ht="15" customHeight="1">
      <c r="A23" s="226" t="s">
        <v>20</v>
      </c>
      <c r="B23" s="226"/>
      <c r="C23" s="226"/>
      <c r="D23" s="103"/>
      <c r="E23" s="104"/>
      <c r="F23" s="104"/>
      <c r="G23" s="103"/>
      <c r="H23" s="104"/>
      <c r="I23" s="104"/>
      <c r="J23" s="103"/>
      <c r="K23" s="104"/>
      <c r="L23" s="104"/>
      <c r="M23" s="103"/>
      <c r="N23" s="104"/>
      <c r="O23" s="104"/>
      <c r="P23" s="103"/>
      <c r="Q23" s="104"/>
      <c r="R23" s="104"/>
      <c r="S23" s="103"/>
      <c r="T23" s="104"/>
      <c r="U23" s="104"/>
      <c r="V23" s="103"/>
      <c r="W23" s="104"/>
      <c r="X23" s="104"/>
      <c r="Y23" s="103"/>
      <c r="Z23" s="104"/>
      <c r="AA23" s="104"/>
      <c r="AB23" s="103"/>
      <c r="AC23" s="104"/>
      <c r="AD23" s="104"/>
      <c r="AE23" s="103"/>
      <c r="AF23" s="104"/>
      <c r="AG23" s="104"/>
      <c r="AH23" s="103"/>
      <c r="AI23" s="104"/>
      <c r="AJ23" s="104"/>
      <c r="AK23" s="103"/>
      <c r="AL23" s="104"/>
      <c r="AN23" s="103"/>
      <c r="AO23" s="104"/>
      <c r="AQ23" s="103"/>
      <c r="AR23" s="104"/>
      <c r="AT23" s="103"/>
      <c r="AU23" s="104"/>
      <c r="AW23" s="103"/>
      <c r="AX23" s="104"/>
      <c r="AZ23" s="103"/>
      <c r="BA23" s="104"/>
      <c r="BC23" s="103"/>
      <c r="BD23" s="104"/>
      <c r="BF23" s="103"/>
      <c r="BG23" s="104"/>
      <c r="BI23" s="103"/>
      <c r="BJ23" s="104"/>
      <c r="BL23" s="103"/>
      <c r="BM23" s="104"/>
      <c r="BO23" s="103"/>
      <c r="BP23" s="104"/>
      <c r="BR23" s="103"/>
      <c r="BS23" s="104"/>
      <c r="BU23" s="103"/>
      <c r="BV23" s="104"/>
      <c r="BX23" s="225" t="s">
        <v>639</v>
      </c>
      <c r="BY23" s="223">
        <v>6.1470371281042538E-5</v>
      </c>
      <c r="BZ23" s="169"/>
      <c r="CA23" s="225" t="s">
        <v>641</v>
      </c>
      <c r="CB23" s="223">
        <v>6.1470371281042538E-5</v>
      </c>
      <c r="CC23" s="169"/>
      <c r="CD23" s="225" t="s">
        <v>641</v>
      </c>
      <c r="CE23" s="223">
        <v>6.1470371281042538E-5</v>
      </c>
      <c r="CF23" s="169"/>
      <c r="CG23" s="225" t="s">
        <v>640</v>
      </c>
      <c r="CH23" s="223">
        <v>6.1470371281042538E-5</v>
      </c>
      <c r="CI23" s="170"/>
      <c r="CJ23" s="225" t="s">
        <v>641</v>
      </c>
      <c r="CK23" s="223">
        <v>0</v>
      </c>
      <c r="CL23" s="170"/>
      <c r="CM23" s="225" t="s">
        <v>640</v>
      </c>
      <c r="CN23" s="223">
        <v>6.1470371281042538E-5</v>
      </c>
      <c r="CO23" s="170"/>
      <c r="CP23" s="225" t="s">
        <v>641</v>
      </c>
      <c r="CQ23" s="223">
        <v>6.1470371281042538E-5</v>
      </c>
      <c r="CR23" s="170"/>
      <c r="CS23" s="221">
        <v>0</v>
      </c>
      <c r="CT23" s="223">
        <v>6.1470371281042538E-5</v>
      </c>
      <c r="CU23" s="170"/>
      <c r="CV23" s="221">
        <v>0</v>
      </c>
      <c r="CW23" s="223">
        <v>6.1470371281042538E-5</v>
      </c>
      <c r="CX23" s="103"/>
      <c r="CY23" s="221">
        <v>0</v>
      </c>
      <c r="CZ23" s="223">
        <v>6.1470371281042538E-5</v>
      </c>
      <c r="DA23" s="103"/>
      <c r="DB23" s="221">
        <v>0</v>
      </c>
      <c r="DC23" s="223">
        <v>6.1470371281042538E-5</v>
      </c>
    </row>
    <row r="24" spans="1:107" s="107" customFormat="1" ht="10.5" customHeight="1">
      <c r="A24" s="234" t="s">
        <v>651</v>
      </c>
      <c r="B24" s="234"/>
      <c r="C24" s="234"/>
      <c r="D24" s="108"/>
      <c r="E24" s="121"/>
      <c r="F24" s="121"/>
      <c r="G24" s="108">
        <f>SUM(G25:G26)</f>
        <v>55</v>
      </c>
      <c r="H24" s="121"/>
      <c r="I24" s="121"/>
      <c r="J24" s="108">
        <f>SUM(J25:J26)</f>
        <v>59</v>
      </c>
      <c r="K24" s="121"/>
      <c r="L24" s="121"/>
      <c r="M24" s="108">
        <f>SUM(M25:M26)</f>
        <v>63</v>
      </c>
      <c r="N24" s="121"/>
      <c r="O24" s="121"/>
      <c r="P24" s="108">
        <f>SUM(P25:P26)</f>
        <v>69</v>
      </c>
      <c r="Q24" s="121"/>
      <c r="R24" s="121"/>
      <c r="S24" s="108">
        <f>SUM(S25:S26)</f>
        <v>36</v>
      </c>
      <c r="T24" s="121"/>
      <c r="U24" s="121"/>
      <c r="V24" s="108">
        <f>SUM(V25:V26)</f>
        <v>39</v>
      </c>
      <c r="W24" s="121"/>
      <c r="X24" s="121"/>
      <c r="Y24" s="108">
        <f>SUM(Y25:Y26)</f>
        <v>30</v>
      </c>
      <c r="Z24" s="121"/>
      <c r="AA24" s="121"/>
      <c r="AB24" s="108">
        <f>SUM(AB25:AB26)</f>
        <v>31</v>
      </c>
      <c r="AC24" s="121"/>
      <c r="AD24" s="121"/>
      <c r="AE24" s="108">
        <f>SUM(AE25:AE26)</f>
        <v>26</v>
      </c>
      <c r="AF24" s="121"/>
      <c r="AG24" s="121"/>
      <c r="AH24" s="108">
        <f>SUM(AH25:AH26)</f>
        <v>25</v>
      </c>
      <c r="AI24" s="121"/>
      <c r="AJ24" s="121"/>
      <c r="AK24" s="108">
        <f>SUM(AK25:AK26)</f>
        <v>23</v>
      </c>
      <c r="AL24" s="121"/>
      <c r="AN24" s="108">
        <f>SUM(AN25:AN26)</f>
        <v>16</v>
      </c>
      <c r="AO24" s="121"/>
      <c r="AQ24" s="108">
        <f>SUM(AQ25:AQ26)</f>
        <v>15</v>
      </c>
      <c r="AR24" s="121"/>
      <c r="AT24" s="108">
        <f>SUM(AT25:AT26)</f>
        <v>20</v>
      </c>
      <c r="AU24" s="121"/>
      <c r="AW24" s="108">
        <f>SUM(AW25:AW26)</f>
        <v>11</v>
      </c>
      <c r="AX24" s="121"/>
      <c r="AZ24" s="108">
        <f>SUM(AZ25:AZ26)</f>
        <v>10</v>
      </c>
      <c r="BA24" s="121"/>
      <c r="BC24" s="108">
        <f>SUM(BC25:BC26)</f>
        <v>3</v>
      </c>
      <c r="BD24" s="121"/>
      <c r="BF24" s="108">
        <f>SUM(BF25:BF26)</f>
        <v>8</v>
      </c>
      <c r="BG24" s="121"/>
      <c r="BI24" s="108">
        <f>SUM(BI25:BI26)</f>
        <v>6</v>
      </c>
      <c r="BJ24" s="121"/>
      <c r="BL24" s="108">
        <f>SUM(BL25:BL26)</f>
        <v>2</v>
      </c>
      <c r="BM24" s="121"/>
      <c r="BO24" s="108">
        <f>SUM(BO25:BO26)</f>
        <v>2</v>
      </c>
      <c r="BP24" s="121"/>
      <c r="BR24" s="108">
        <f>SUM(BR25:BR26)</f>
        <v>6</v>
      </c>
      <c r="BS24" s="121"/>
      <c r="BU24" s="108">
        <f>SUM(BU25:BU26)</f>
        <v>4</v>
      </c>
      <c r="BV24" s="121"/>
      <c r="BX24" s="225"/>
      <c r="BY24" s="223"/>
      <c r="BZ24" s="171"/>
      <c r="CA24" s="225"/>
      <c r="CB24" s="223"/>
      <c r="CC24" s="171"/>
      <c r="CD24" s="225"/>
      <c r="CE24" s="223"/>
      <c r="CF24" s="171"/>
      <c r="CG24" s="225"/>
      <c r="CH24" s="223"/>
      <c r="CI24" s="172"/>
      <c r="CJ24" s="225"/>
      <c r="CK24" s="223"/>
      <c r="CL24" s="172"/>
      <c r="CM24" s="225"/>
      <c r="CN24" s="223"/>
      <c r="CO24" s="172"/>
      <c r="CP24" s="225"/>
      <c r="CQ24" s="223"/>
      <c r="CR24" s="172"/>
      <c r="CS24" s="221"/>
      <c r="CT24" s="223"/>
      <c r="CU24" s="172"/>
      <c r="CV24" s="221"/>
      <c r="CW24" s="223"/>
      <c r="CX24" s="103"/>
      <c r="CY24" s="221"/>
      <c r="CZ24" s="223"/>
      <c r="DA24" s="103"/>
      <c r="DB24" s="221"/>
      <c r="DC24" s="223"/>
    </row>
    <row r="25" spans="1:107" s="160" customFormat="1" ht="11.25" customHeight="1">
      <c r="C25" s="29" t="s">
        <v>6</v>
      </c>
      <c r="D25" s="30">
        <v>41</v>
      </c>
      <c r="E25" s="31"/>
      <c r="F25" s="31"/>
      <c r="G25" s="30">
        <v>48</v>
      </c>
      <c r="H25" s="31"/>
      <c r="I25" s="31"/>
      <c r="J25" s="30">
        <v>51</v>
      </c>
      <c r="K25" s="31"/>
      <c r="L25" s="31"/>
      <c r="M25" s="30">
        <v>55</v>
      </c>
      <c r="N25" s="31"/>
      <c r="O25" s="31"/>
      <c r="P25" s="30">
        <v>56</v>
      </c>
      <c r="Q25" s="31"/>
      <c r="R25" s="31"/>
      <c r="S25" s="30">
        <v>27</v>
      </c>
      <c r="T25" s="31"/>
      <c r="U25" s="31"/>
      <c r="V25" s="30">
        <v>30</v>
      </c>
      <c r="W25" s="31"/>
      <c r="X25" s="31"/>
      <c r="Y25" s="30">
        <v>26</v>
      </c>
      <c r="Z25" s="31"/>
      <c r="AA25" s="31"/>
      <c r="AB25" s="30">
        <v>24</v>
      </c>
      <c r="AC25" s="31"/>
      <c r="AD25" s="31"/>
      <c r="AE25" s="30">
        <v>22</v>
      </c>
      <c r="AF25" s="31"/>
      <c r="AG25" s="31"/>
      <c r="AH25" s="30">
        <v>19</v>
      </c>
      <c r="AI25" s="31"/>
      <c r="AJ25" s="31"/>
      <c r="AK25" s="30">
        <v>18</v>
      </c>
      <c r="AL25" s="31"/>
      <c r="AM25" s="29"/>
      <c r="AN25" s="30">
        <v>13</v>
      </c>
      <c r="AO25" s="31"/>
      <c r="AP25" s="29"/>
      <c r="AQ25" s="30">
        <v>13</v>
      </c>
      <c r="AR25" s="31"/>
      <c r="AS25" s="29"/>
      <c r="AT25" s="30">
        <v>16</v>
      </c>
      <c r="AU25" s="31"/>
      <c r="AV25" s="29"/>
      <c r="AW25" s="30">
        <v>10</v>
      </c>
      <c r="AX25" s="31"/>
      <c r="AY25" s="29"/>
      <c r="AZ25" s="30">
        <v>8</v>
      </c>
      <c r="BA25" s="31"/>
      <c r="BB25" s="29"/>
      <c r="BC25" s="30">
        <v>2</v>
      </c>
      <c r="BD25" s="31"/>
      <c r="BE25" s="29"/>
      <c r="BF25" s="30">
        <v>8</v>
      </c>
      <c r="BG25" s="31"/>
      <c r="BH25" s="29"/>
      <c r="BI25" s="30">
        <v>6</v>
      </c>
      <c r="BJ25" s="31"/>
      <c r="BK25" s="29"/>
      <c r="BL25" s="30">
        <v>1</v>
      </c>
      <c r="BM25" s="31"/>
      <c r="BN25" s="29"/>
      <c r="BO25" s="30">
        <v>2</v>
      </c>
      <c r="BP25" s="31"/>
      <c r="BQ25" s="29"/>
      <c r="BR25" s="30">
        <v>6</v>
      </c>
      <c r="BS25" s="31"/>
      <c r="BT25" s="29"/>
      <c r="BU25" s="30">
        <v>4</v>
      </c>
      <c r="BV25" s="31"/>
      <c r="BW25" s="29"/>
      <c r="BX25" s="30">
        <v>1</v>
      </c>
      <c r="BY25" s="135"/>
      <c r="BZ25" s="29"/>
      <c r="CA25" s="30">
        <v>2</v>
      </c>
      <c r="CB25" s="135"/>
      <c r="CC25" s="29"/>
      <c r="CD25" s="30">
        <v>2</v>
      </c>
      <c r="CE25" s="135"/>
      <c r="CF25" s="29"/>
      <c r="CG25" s="30">
        <v>0</v>
      </c>
      <c r="CH25" s="135"/>
      <c r="CI25" s="31"/>
      <c r="CJ25" s="30">
        <v>2</v>
      </c>
      <c r="CK25" s="135"/>
      <c r="CL25" s="31"/>
      <c r="CM25" s="30">
        <v>0</v>
      </c>
      <c r="CN25" s="135"/>
      <c r="CO25" s="31"/>
      <c r="CP25" s="30">
        <v>2</v>
      </c>
      <c r="CQ25" s="135"/>
      <c r="CR25" s="31"/>
      <c r="CS25" s="30">
        <v>0</v>
      </c>
      <c r="CT25" s="135"/>
      <c r="CU25" s="31"/>
      <c r="CV25" s="30">
        <v>0</v>
      </c>
      <c r="CW25" s="135"/>
      <c r="CX25" s="30"/>
      <c r="CY25" s="30">
        <v>0</v>
      </c>
      <c r="CZ25" s="135">
        <v>0</v>
      </c>
      <c r="DA25" s="30"/>
      <c r="DB25" s="30">
        <v>0</v>
      </c>
      <c r="DC25" s="135">
        <v>0</v>
      </c>
    </row>
    <row r="26" spans="1:107" s="161" customFormat="1" ht="14.25" customHeight="1">
      <c r="A26" s="165"/>
      <c r="B26" s="165"/>
      <c r="C26" s="124" t="s">
        <v>7</v>
      </c>
      <c r="D26" s="125">
        <v>6</v>
      </c>
      <c r="E26" s="126" t="e">
        <f>(D26/D24)</f>
        <v>#DIV/0!</v>
      </c>
      <c r="F26" s="126"/>
      <c r="G26" s="125">
        <v>7</v>
      </c>
      <c r="H26" s="126">
        <f>(G26/G24)</f>
        <v>0.12727272727272726</v>
      </c>
      <c r="I26" s="126"/>
      <c r="J26" s="125">
        <v>8</v>
      </c>
      <c r="K26" s="126">
        <f>(J26/J24)</f>
        <v>0.13559322033898305</v>
      </c>
      <c r="L26" s="126"/>
      <c r="M26" s="125">
        <v>8</v>
      </c>
      <c r="N26" s="126">
        <f>(M26/M24)</f>
        <v>0.12698412698412698</v>
      </c>
      <c r="O26" s="126"/>
      <c r="P26" s="125">
        <v>13</v>
      </c>
      <c r="Q26" s="126">
        <f>(P26/P24)</f>
        <v>0.18840579710144928</v>
      </c>
      <c r="R26" s="126"/>
      <c r="S26" s="125">
        <v>9</v>
      </c>
      <c r="T26" s="126">
        <f>(S26/S24)</f>
        <v>0.25</v>
      </c>
      <c r="U26" s="126"/>
      <c r="V26" s="125">
        <v>9</v>
      </c>
      <c r="W26" s="126">
        <f>(V26/V24)</f>
        <v>0.23076923076923078</v>
      </c>
      <c r="X26" s="126"/>
      <c r="Y26" s="125">
        <v>4</v>
      </c>
      <c r="Z26" s="126">
        <f>(Y26/Y24)</f>
        <v>0.13333333333333333</v>
      </c>
      <c r="AA26" s="126"/>
      <c r="AB26" s="125">
        <v>7</v>
      </c>
      <c r="AC26" s="126">
        <f>(AB26/AB24)</f>
        <v>0.22580645161290322</v>
      </c>
      <c r="AD26" s="126"/>
      <c r="AE26" s="125">
        <v>4</v>
      </c>
      <c r="AF26" s="126">
        <f>(AE26/AE24)</f>
        <v>0.15384615384615385</v>
      </c>
      <c r="AG26" s="126"/>
      <c r="AH26" s="125">
        <v>6</v>
      </c>
      <c r="AI26" s="126">
        <f>(AH26/AH24)</f>
        <v>0.24</v>
      </c>
      <c r="AJ26" s="126"/>
      <c r="AK26" s="125">
        <v>5</v>
      </c>
      <c r="AL26" s="126">
        <f>(AK26/AK24)</f>
        <v>0.21739130434782608</v>
      </c>
      <c r="AM26" s="124"/>
      <c r="AN26" s="125">
        <v>3</v>
      </c>
      <c r="AO26" s="126">
        <f>(AN26/AN24)</f>
        <v>0.1875</v>
      </c>
      <c r="AP26" s="124"/>
      <c r="AQ26" s="125">
        <v>2</v>
      </c>
      <c r="AR26" s="126">
        <f>(AQ26/AQ24)</f>
        <v>0.13333333333333333</v>
      </c>
      <c r="AS26" s="124"/>
      <c r="AT26" s="125">
        <v>4</v>
      </c>
      <c r="AU26" s="126">
        <f>(AT26/AT24)</f>
        <v>0.2</v>
      </c>
      <c r="AV26" s="124"/>
      <c r="AW26" s="125">
        <v>1</v>
      </c>
      <c r="AX26" s="126">
        <f>(AW26/AW24)</f>
        <v>9.0909090909090912E-2</v>
      </c>
      <c r="AY26" s="124"/>
      <c r="AZ26" s="125">
        <v>2</v>
      </c>
      <c r="BA26" s="126">
        <f>(AZ26/AZ24)</f>
        <v>0.2</v>
      </c>
      <c r="BB26" s="124"/>
      <c r="BC26" s="125">
        <v>1</v>
      </c>
      <c r="BD26" s="126">
        <f>(BC26/BC24)</f>
        <v>0.33333333333333331</v>
      </c>
      <c r="BE26" s="124"/>
      <c r="BF26" s="125">
        <v>0</v>
      </c>
      <c r="BG26" s="126">
        <f>(BF26/BF24)</f>
        <v>0</v>
      </c>
      <c r="BH26" s="124"/>
      <c r="BI26" s="125">
        <v>0</v>
      </c>
      <c r="BJ26" s="126">
        <f>(BI26/BI24)</f>
        <v>0</v>
      </c>
      <c r="BK26" s="124"/>
      <c r="BL26" s="125">
        <v>1</v>
      </c>
      <c r="BM26" s="126">
        <f>(BL26/BL24)</f>
        <v>0.5</v>
      </c>
      <c r="BN26" s="124"/>
      <c r="BO26" s="125">
        <v>0</v>
      </c>
      <c r="BP26" s="126">
        <f>(BO26/BO24)</f>
        <v>0</v>
      </c>
      <c r="BQ26" s="124"/>
      <c r="BR26" s="125">
        <v>0</v>
      </c>
      <c r="BS26" s="126">
        <f>(BR26/BR24)</f>
        <v>0</v>
      </c>
      <c r="BT26" s="124"/>
      <c r="BU26" s="125">
        <v>0</v>
      </c>
      <c r="BV26" s="126">
        <f>(BU26/BU24)</f>
        <v>0</v>
      </c>
      <c r="BW26" s="124"/>
      <c r="BX26" s="125">
        <v>0</v>
      </c>
      <c r="BY26" s="127">
        <v>0</v>
      </c>
      <c r="BZ26" s="124"/>
      <c r="CA26" s="125">
        <v>0</v>
      </c>
      <c r="CB26" s="127">
        <v>0</v>
      </c>
      <c r="CC26" s="124"/>
      <c r="CD26" s="125">
        <v>0</v>
      </c>
      <c r="CE26" s="127">
        <v>0</v>
      </c>
      <c r="CF26" s="124"/>
      <c r="CG26" s="125">
        <v>0</v>
      </c>
      <c r="CH26" s="127">
        <v>0</v>
      </c>
      <c r="CI26" s="33"/>
      <c r="CJ26" s="125">
        <v>0</v>
      </c>
      <c r="CK26" s="197">
        <v>0</v>
      </c>
      <c r="CL26" s="33"/>
      <c r="CM26" s="125">
        <v>0</v>
      </c>
      <c r="CN26" s="127">
        <v>0</v>
      </c>
      <c r="CO26" s="33"/>
      <c r="CP26" s="125">
        <v>0</v>
      </c>
      <c r="CQ26" s="127">
        <v>0</v>
      </c>
      <c r="CR26" s="33"/>
      <c r="CS26" s="125">
        <v>0</v>
      </c>
      <c r="CT26" s="127">
        <v>0</v>
      </c>
      <c r="CU26" s="33"/>
      <c r="CV26" s="125">
        <v>0</v>
      </c>
      <c r="CW26" s="127">
        <v>0</v>
      </c>
      <c r="CX26" s="125"/>
      <c r="CY26" s="125">
        <v>0</v>
      </c>
      <c r="CZ26" s="127">
        <v>0</v>
      </c>
      <c r="DA26" s="125"/>
      <c r="DB26" s="125">
        <v>0</v>
      </c>
      <c r="DC26" s="127">
        <v>0</v>
      </c>
    </row>
    <row r="27" spans="1:107" s="102" customFormat="1" ht="15" customHeight="1">
      <c r="A27" s="113" t="s">
        <v>19</v>
      </c>
      <c r="B27" s="113"/>
      <c r="C27" s="113"/>
      <c r="D27" s="114">
        <f>SUM(D28:D29)</f>
        <v>1542</v>
      </c>
      <c r="E27" s="115"/>
      <c r="F27" s="115"/>
      <c r="G27" s="114">
        <f>SUM(G28:G29)</f>
        <v>1629</v>
      </c>
      <c r="H27" s="115"/>
      <c r="I27" s="115"/>
      <c r="J27" s="114">
        <f>SUM(J28:J29)</f>
        <v>1645</v>
      </c>
      <c r="K27" s="115"/>
      <c r="L27" s="115"/>
      <c r="M27" s="114">
        <f>SUM(M28:M29)</f>
        <v>1717</v>
      </c>
      <c r="N27" s="115"/>
      <c r="O27" s="115"/>
      <c r="P27" s="114">
        <f>SUM(P28:P29)</f>
        <v>1844</v>
      </c>
      <c r="Q27" s="115"/>
      <c r="R27" s="115"/>
      <c r="S27" s="114">
        <f>SUM(S28:S29)</f>
        <v>1994</v>
      </c>
      <c r="T27" s="115"/>
      <c r="U27" s="115"/>
      <c r="V27" s="114">
        <f>SUM(V28:V29)</f>
        <v>1996</v>
      </c>
      <c r="W27" s="115"/>
      <c r="X27" s="115"/>
      <c r="Y27" s="114">
        <f>SUM(Y28:Y29)</f>
        <v>2069</v>
      </c>
      <c r="Z27" s="115"/>
      <c r="AA27" s="115"/>
      <c r="AB27" s="114">
        <f>SUM(AB28:AB29)</f>
        <v>2126</v>
      </c>
      <c r="AC27" s="115"/>
      <c r="AD27" s="115"/>
      <c r="AE27" s="114">
        <f>SUM(AE28:AE29)</f>
        <v>2178</v>
      </c>
      <c r="AF27" s="115"/>
      <c r="AG27" s="115"/>
      <c r="AH27" s="114">
        <f>SUM(AH28:AH29)</f>
        <v>2233</v>
      </c>
      <c r="AI27" s="115"/>
      <c r="AJ27" s="115"/>
      <c r="AK27" s="114">
        <f>SUM(AK28:AK29)</f>
        <v>2268</v>
      </c>
      <c r="AL27" s="115"/>
      <c r="AM27" s="113"/>
      <c r="AN27" s="114">
        <f>SUM(AN28:AN29)</f>
        <v>2234</v>
      </c>
      <c r="AO27" s="115"/>
      <c r="AP27" s="113"/>
      <c r="AQ27" s="114">
        <f>SUM(AQ28:AQ29)</f>
        <v>2343</v>
      </c>
      <c r="AR27" s="115"/>
      <c r="AS27" s="113"/>
      <c r="AT27" s="114">
        <f>SUM(AT28:AT29)</f>
        <v>2365</v>
      </c>
      <c r="AU27" s="115"/>
      <c r="AV27" s="113"/>
      <c r="AW27" s="114">
        <f>SUM(AW28:AW29)</f>
        <v>2385</v>
      </c>
      <c r="AX27" s="115"/>
      <c r="AY27" s="113"/>
      <c r="AZ27" s="114">
        <f>SUM(AZ28:AZ29)</f>
        <v>2458</v>
      </c>
      <c r="BA27" s="115"/>
      <c r="BB27" s="113"/>
      <c r="BC27" s="114">
        <f>SUM(BC28:BC29)</f>
        <v>2540</v>
      </c>
      <c r="BD27" s="115"/>
      <c r="BE27" s="113"/>
      <c r="BF27" s="114">
        <f>SUM(BF28:BF29)</f>
        <v>2598</v>
      </c>
      <c r="BG27" s="115"/>
      <c r="BH27" s="113"/>
      <c r="BI27" s="114">
        <f>SUM(BI28:BI29)</f>
        <v>2606</v>
      </c>
      <c r="BJ27" s="115"/>
      <c r="BK27" s="113"/>
      <c r="BL27" s="114">
        <f>SUM(BL28:BL29)</f>
        <v>2445</v>
      </c>
      <c r="BM27" s="115"/>
      <c r="BN27" s="113"/>
      <c r="BO27" s="114">
        <f>SUM(BO28:BO29)</f>
        <v>2522</v>
      </c>
      <c r="BP27" s="115"/>
      <c r="BQ27" s="113"/>
      <c r="BR27" s="114">
        <f>SUM(BR28:BR29)</f>
        <v>2599</v>
      </c>
      <c r="BS27" s="115"/>
      <c r="BT27" s="113"/>
      <c r="BU27" s="114">
        <f>SUM(BU28:BU29)</f>
        <v>2701</v>
      </c>
      <c r="BV27" s="115"/>
      <c r="BW27" s="113"/>
      <c r="BX27" s="114">
        <v>2795</v>
      </c>
      <c r="BY27" s="134">
        <f>BX27/BX48</f>
        <v>0.17180968773051389</v>
      </c>
      <c r="BZ27" s="113"/>
      <c r="CA27" s="114">
        <v>2908</v>
      </c>
      <c r="CB27" s="134">
        <f>CA27/CA48</f>
        <v>0.1746861296329669</v>
      </c>
      <c r="CC27" s="113"/>
      <c r="CD27" s="114">
        <v>3006</v>
      </c>
      <c r="CE27" s="134">
        <f>CD27/CD48</f>
        <v>0.17881149247516506</v>
      </c>
      <c r="CF27" s="113"/>
      <c r="CG27" s="114">
        <v>3103</v>
      </c>
      <c r="CH27" s="134">
        <f>CG27/CG48</f>
        <v>0.18172767203513909</v>
      </c>
      <c r="CI27" s="168"/>
      <c r="CJ27" s="114">
        <f>SUM(CJ28:CJ29)</f>
        <v>3123</v>
      </c>
      <c r="CK27" s="134">
        <f>CJ27/CJ48</f>
        <v>0.18422605002359604</v>
      </c>
      <c r="CL27" s="168"/>
      <c r="CM27" s="114">
        <f>SUM(CM28:CM29)</f>
        <v>3207</v>
      </c>
      <c r="CN27" s="134">
        <f>CM27/CM48</f>
        <v>0.17609268614100593</v>
      </c>
      <c r="CO27" s="168"/>
      <c r="CP27" s="114">
        <f>SUM(CP28:CP29)</f>
        <v>3281</v>
      </c>
      <c r="CQ27" s="134">
        <f>CP27/CP48</f>
        <v>0.19990251629805642</v>
      </c>
      <c r="CR27" s="168"/>
      <c r="CS27" s="114">
        <f>SUM(CS28:CS29)</f>
        <v>3276</v>
      </c>
      <c r="CT27" s="134">
        <f>CS27/CS48</f>
        <v>0.21195652173913043</v>
      </c>
      <c r="CU27" s="168"/>
      <c r="CV27" s="114">
        <f>SUM(CV28:CV29)</f>
        <v>3485</v>
      </c>
      <c r="CW27" s="134">
        <f>CV27/CV48</f>
        <v>0.22305427547363033</v>
      </c>
      <c r="CX27" s="114"/>
      <c r="CY27" s="114">
        <f>SUM(CY28:CY29)</f>
        <v>3653</v>
      </c>
      <c r="CZ27" s="134">
        <f>CY27/CY48</f>
        <v>0.22666914867212709</v>
      </c>
      <c r="DA27" s="114"/>
      <c r="DB27" s="114">
        <f>SUM(DB28:DB29)</f>
        <v>3712</v>
      </c>
      <c r="DC27" s="134">
        <f>DB27/DB48</f>
        <v>0.23165252121817273</v>
      </c>
    </row>
    <row r="28" spans="1:107" s="151" customFormat="1" ht="13.35" customHeight="1">
      <c r="A28" s="153"/>
      <c r="B28" s="153"/>
      <c r="C28" s="153" t="s">
        <v>6</v>
      </c>
      <c r="D28" s="77">
        <v>1414</v>
      </c>
      <c r="E28" s="120"/>
      <c r="F28" s="120"/>
      <c r="G28" s="77">
        <v>1449</v>
      </c>
      <c r="H28" s="120"/>
      <c r="I28" s="120"/>
      <c r="J28" s="77">
        <v>1480</v>
      </c>
      <c r="K28" s="120"/>
      <c r="L28" s="120"/>
      <c r="M28" s="77">
        <v>1552</v>
      </c>
      <c r="N28" s="120"/>
      <c r="O28" s="120"/>
      <c r="P28" s="77">
        <v>1680</v>
      </c>
      <c r="Q28" s="120"/>
      <c r="R28" s="120"/>
      <c r="S28" s="77">
        <f>1809</f>
        <v>1809</v>
      </c>
      <c r="T28" s="120"/>
      <c r="U28" s="120"/>
      <c r="V28" s="77">
        <f>1831</f>
        <v>1831</v>
      </c>
      <c r="W28" s="120"/>
      <c r="X28" s="120"/>
      <c r="Y28" s="77">
        <f>1903</f>
        <v>1903</v>
      </c>
      <c r="Z28" s="120"/>
      <c r="AA28" s="120"/>
      <c r="AB28" s="77">
        <f>1964</f>
        <v>1964</v>
      </c>
      <c r="AC28" s="120"/>
      <c r="AD28" s="120"/>
      <c r="AE28" s="77">
        <f>1989</f>
        <v>1989</v>
      </c>
      <c r="AF28" s="120"/>
      <c r="AG28" s="120"/>
      <c r="AH28" s="77">
        <f>2050</f>
        <v>2050</v>
      </c>
      <c r="AI28" s="120"/>
      <c r="AJ28" s="120"/>
      <c r="AK28" s="77">
        <v>2077</v>
      </c>
      <c r="AL28" s="120"/>
      <c r="AM28" s="153"/>
      <c r="AN28" s="77">
        <v>2025</v>
      </c>
      <c r="AO28" s="120"/>
      <c r="AP28" s="153"/>
      <c r="AQ28" s="77">
        <v>2129</v>
      </c>
      <c r="AR28" s="120"/>
      <c r="AS28" s="153"/>
      <c r="AT28" s="77">
        <v>2139</v>
      </c>
      <c r="AU28" s="120"/>
      <c r="AV28" s="153"/>
      <c r="AW28" s="77">
        <v>2158</v>
      </c>
      <c r="AX28" s="120"/>
      <c r="AY28" s="153"/>
      <c r="AZ28" s="77">
        <v>2235</v>
      </c>
      <c r="BA28" s="120"/>
      <c r="BB28" s="153"/>
      <c r="BC28" s="77">
        <v>2299</v>
      </c>
      <c r="BD28" s="120"/>
      <c r="BE28" s="153"/>
      <c r="BF28" s="77">
        <v>2368</v>
      </c>
      <c r="BG28" s="120"/>
      <c r="BH28" s="153"/>
      <c r="BI28" s="77">
        <v>2378</v>
      </c>
      <c r="BJ28" s="120"/>
      <c r="BK28" s="153"/>
      <c r="BL28" s="77">
        <v>2237</v>
      </c>
      <c r="BM28" s="120"/>
      <c r="BN28" s="153"/>
      <c r="BO28" s="77">
        <v>2307</v>
      </c>
      <c r="BP28" s="120"/>
      <c r="BQ28" s="153"/>
      <c r="BR28" s="77">
        <v>2365</v>
      </c>
      <c r="BS28" s="120"/>
      <c r="BT28" s="153"/>
      <c r="BU28" s="77">
        <v>2505</v>
      </c>
      <c r="BV28" s="120"/>
      <c r="BW28" s="153"/>
      <c r="BX28" s="77">
        <v>2596</v>
      </c>
      <c r="BY28" s="154"/>
      <c r="BZ28" s="153"/>
      <c r="CA28" s="77">
        <v>2736</v>
      </c>
      <c r="CB28" s="154"/>
      <c r="CC28" s="153"/>
      <c r="CD28" s="77">
        <v>2847</v>
      </c>
      <c r="CE28" s="154"/>
      <c r="CF28" s="153"/>
      <c r="CG28" s="77">
        <v>2936</v>
      </c>
      <c r="CH28" s="154"/>
      <c r="CI28" s="120"/>
      <c r="CJ28" s="77">
        <v>2951</v>
      </c>
      <c r="CK28" s="154"/>
      <c r="CL28" s="120"/>
      <c r="CM28" s="77">
        <v>3031</v>
      </c>
      <c r="CN28" s="154"/>
      <c r="CO28" s="120"/>
      <c r="CP28" s="77">
        <v>3092</v>
      </c>
      <c r="CQ28" s="154"/>
      <c r="CR28" s="120"/>
      <c r="CS28" s="77">
        <v>3120</v>
      </c>
      <c r="CT28" s="154"/>
      <c r="CU28" s="120"/>
      <c r="CV28" s="77">
        <v>3330</v>
      </c>
      <c r="CW28" s="154"/>
      <c r="CX28" s="77"/>
      <c r="CY28" s="77">
        <v>3481</v>
      </c>
      <c r="CZ28" s="213">
        <f>CY28/CY27</f>
        <v>0.95291541199014507</v>
      </c>
      <c r="DA28" s="77"/>
      <c r="DB28" s="77">
        <v>3544</v>
      </c>
      <c r="DC28" s="213">
        <f>DB28/DB27</f>
        <v>0.95474137931034486</v>
      </c>
    </row>
    <row r="29" spans="1:107" s="19" customFormat="1" ht="14.25" customHeight="1">
      <c r="A29" s="122"/>
      <c r="B29" s="122"/>
      <c r="C29" s="122" t="s">
        <v>7</v>
      </c>
      <c r="D29" s="116">
        <v>128</v>
      </c>
      <c r="E29" s="117">
        <f>(D29/D27)</f>
        <v>8.3009079118028531E-2</v>
      </c>
      <c r="F29" s="117"/>
      <c r="G29" s="116">
        <v>180</v>
      </c>
      <c r="H29" s="117">
        <f>(G29/G27)</f>
        <v>0.11049723756906077</v>
      </c>
      <c r="I29" s="117"/>
      <c r="J29" s="116">
        <v>165</v>
      </c>
      <c r="K29" s="117">
        <f>(J29/J27)</f>
        <v>0.10030395136778116</v>
      </c>
      <c r="L29" s="117"/>
      <c r="M29" s="116">
        <v>165</v>
      </c>
      <c r="N29" s="117">
        <f>(M29/M27)</f>
        <v>9.609784507862551E-2</v>
      </c>
      <c r="O29" s="117"/>
      <c r="P29" s="116">
        <v>164</v>
      </c>
      <c r="Q29" s="117">
        <f>(P29/P27)</f>
        <v>8.8937093275488072E-2</v>
      </c>
      <c r="R29" s="117"/>
      <c r="S29" s="116">
        <f>181+4</f>
        <v>185</v>
      </c>
      <c r="T29" s="117">
        <f>(S29/S27)</f>
        <v>9.2778335005015047E-2</v>
      </c>
      <c r="U29" s="117"/>
      <c r="V29" s="116">
        <f>161+4</f>
        <v>165</v>
      </c>
      <c r="W29" s="117">
        <f>(V29/V27)</f>
        <v>8.2665330661322645E-2</v>
      </c>
      <c r="X29" s="117"/>
      <c r="Y29" s="116">
        <f>164+2</f>
        <v>166</v>
      </c>
      <c r="Z29" s="117">
        <f>(Y29/Y27)</f>
        <v>8.0231996133397779E-2</v>
      </c>
      <c r="AA29" s="117"/>
      <c r="AB29" s="116">
        <f>158+4</f>
        <v>162</v>
      </c>
      <c r="AC29" s="117">
        <f>(AB29/AB27)</f>
        <v>7.61994355597366E-2</v>
      </c>
      <c r="AD29" s="117"/>
      <c r="AE29" s="116">
        <f>183+6</f>
        <v>189</v>
      </c>
      <c r="AF29" s="117">
        <f>(AE29/AE27)</f>
        <v>8.6776859504132234E-2</v>
      </c>
      <c r="AG29" s="117"/>
      <c r="AH29" s="116">
        <f>176+7</f>
        <v>183</v>
      </c>
      <c r="AI29" s="117">
        <f>(AH29/AH27)</f>
        <v>8.1952530228392301E-2</v>
      </c>
      <c r="AJ29" s="117"/>
      <c r="AK29" s="116">
        <v>191</v>
      </c>
      <c r="AL29" s="117">
        <f>(AK29/AK27)</f>
        <v>8.4215167548500877E-2</v>
      </c>
      <c r="AM29" s="122"/>
      <c r="AN29" s="116">
        <v>209</v>
      </c>
      <c r="AO29" s="117">
        <f>(AN29/AN27)</f>
        <v>9.3554162936436883E-2</v>
      </c>
      <c r="AP29" s="122"/>
      <c r="AQ29" s="116">
        <v>214</v>
      </c>
      <c r="AR29" s="117">
        <f>(AQ29/AQ27)</f>
        <v>9.1335894152795555E-2</v>
      </c>
      <c r="AS29" s="122"/>
      <c r="AT29" s="116">
        <v>226</v>
      </c>
      <c r="AU29" s="117">
        <f>(AT29/AT27)</f>
        <v>9.5560253699788586E-2</v>
      </c>
      <c r="AV29" s="122"/>
      <c r="AW29" s="116">
        <v>227</v>
      </c>
      <c r="AX29" s="117">
        <f>(AW29/AW27)</f>
        <v>9.517819706498952E-2</v>
      </c>
      <c r="AY29" s="122"/>
      <c r="AZ29" s="116">
        <f>217+6</f>
        <v>223</v>
      </c>
      <c r="BA29" s="117">
        <f>(AZ29/AZ27)</f>
        <v>9.0724165988608621E-2</v>
      </c>
      <c r="BB29" s="122"/>
      <c r="BC29" s="116">
        <v>241</v>
      </c>
      <c r="BD29" s="117">
        <f>(BC29/BC27)</f>
        <v>9.4881889763779523E-2</v>
      </c>
      <c r="BE29" s="122"/>
      <c r="BF29" s="116">
        <v>230</v>
      </c>
      <c r="BG29" s="117">
        <f>(BF29/BF27)</f>
        <v>8.8529638183217865E-2</v>
      </c>
      <c r="BH29" s="122"/>
      <c r="BI29" s="116">
        <v>228</v>
      </c>
      <c r="BJ29" s="117">
        <f>(BI29/BI27)</f>
        <v>8.7490406753645431E-2</v>
      </c>
      <c r="BK29" s="122"/>
      <c r="BL29" s="116">
        <v>208</v>
      </c>
      <c r="BM29" s="117">
        <f>(BL29/BL27)</f>
        <v>8.5071574642126793E-2</v>
      </c>
      <c r="BN29" s="122"/>
      <c r="BO29" s="116">
        <v>215</v>
      </c>
      <c r="BP29" s="117">
        <f>(BO29/BO27)</f>
        <v>8.5249801744647108E-2</v>
      </c>
      <c r="BQ29" s="122"/>
      <c r="BR29" s="116">
        <v>234</v>
      </c>
      <c r="BS29" s="117">
        <f>(BR29/BR27)</f>
        <v>9.0034628703347441E-2</v>
      </c>
      <c r="BT29" s="122"/>
      <c r="BU29" s="116">
        <v>196</v>
      </c>
      <c r="BV29" s="117">
        <f>(BU29/BU27)</f>
        <v>7.2565716401332844E-2</v>
      </c>
      <c r="BW29" s="122"/>
      <c r="BX29" s="116">
        <v>199</v>
      </c>
      <c r="BY29" s="123">
        <f>BX29/BX27</f>
        <v>7.1198568872987478E-2</v>
      </c>
      <c r="BZ29" s="122"/>
      <c r="CA29" s="116">
        <v>172</v>
      </c>
      <c r="CB29" s="123">
        <f>CA29/CA27</f>
        <v>5.9147180192572216E-2</v>
      </c>
      <c r="CC29" s="122"/>
      <c r="CD29" s="116">
        <v>159</v>
      </c>
      <c r="CE29" s="123">
        <f>CD29/CD27</f>
        <v>5.289421157684631E-2</v>
      </c>
      <c r="CF29" s="122"/>
      <c r="CG29" s="116">
        <v>167</v>
      </c>
      <c r="CH29" s="123">
        <f>CG29/CG27</f>
        <v>5.3818884950048343E-2</v>
      </c>
      <c r="CI29" s="117"/>
      <c r="CJ29" s="116">
        <v>172</v>
      </c>
      <c r="CK29" s="123">
        <f>CJ29/CJ27</f>
        <v>5.5075248158821644E-2</v>
      </c>
      <c r="CL29" s="117"/>
      <c r="CM29" s="116">
        <v>176</v>
      </c>
      <c r="CN29" s="123">
        <f>CM29/CM27</f>
        <v>5.4879950109136266E-2</v>
      </c>
      <c r="CO29" s="117"/>
      <c r="CP29" s="116">
        <v>189</v>
      </c>
      <c r="CQ29" s="123">
        <f>CP29/CP27</f>
        <v>5.7604388905821396E-2</v>
      </c>
      <c r="CR29" s="117"/>
      <c r="CS29" s="116">
        <v>156</v>
      </c>
      <c r="CT29" s="123">
        <f>CS29/CS27</f>
        <v>4.7619047619047616E-2</v>
      </c>
      <c r="CU29" s="117"/>
      <c r="CV29" s="116">
        <v>155</v>
      </c>
      <c r="CW29" s="123">
        <f>CV29/CV27</f>
        <v>4.4476327116212341E-2</v>
      </c>
      <c r="CX29" s="116"/>
      <c r="CY29" s="116">
        <v>172</v>
      </c>
      <c r="CZ29" s="123">
        <f>CY29/CY27</f>
        <v>4.7084588009854912E-2</v>
      </c>
      <c r="DA29" s="116"/>
      <c r="DB29" s="116">
        <v>168</v>
      </c>
      <c r="DC29" s="123">
        <f>DB29/DB27</f>
        <v>4.5258620689655173E-2</v>
      </c>
    </row>
    <row r="30" spans="1:107" s="102" customFormat="1" ht="15" customHeight="1">
      <c r="A30" s="102" t="s">
        <v>8</v>
      </c>
      <c r="D30" s="103"/>
      <c r="E30" s="104"/>
      <c r="F30" s="104"/>
      <c r="G30" s="103"/>
      <c r="H30" s="104"/>
      <c r="I30" s="104"/>
      <c r="J30" s="103"/>
      <c r="K30" s="104"/>
      <c r="L30" s="104"/>
      <c r="M30" s="103"/>
      <c r="N30" s="104"/>
      <c r="O30" s="104"/>
      <c r="P30" s="103"/>
      <c r="Q30" s="104"/>
      <c r="R30" s="104"/>
      <c r="S30" s="103">
        <f>SUM(S31:S32)</f>
        <v>46</v>
      </c>
      <c r="T30" s="104"/>
      <c r="U30" s="104"/>
      <c r="V30" s="103">
        <f>SUM(V31:V32)</f>
        <v>46</v>
      </c>
      <c r="W30" s="104"/>
      <c r="X30" s="104"/>
      <c r="Y30" s="103">
        <f>SUM(Y31:Y32)</f>
        <v>55</v>
      </c>
      <c r="Z30" s="104"/>
      <c r="AA30" s="104"/>
      <c r="AB30" s="103">
        <f>SUM(AB31:AB32)</f>
        <v>58</v>
      </c>
      <c r="AC30" s="104"/>
      <c r="AD30" s="104"/>
      <c r="AE30" s="103">
        <f>SUM(AE31:AE32)</f>
        <v>66</v>
      </c>
      <c r="AF30" s="104"/>
      <c r="AG30" s="104"/>
      <c r="AH30" s="103">
        <f>SUM(AH31:AH32)</f>
        <v>54</v>
      </c>
      <c r="AI30" s="104"/>
      <c r="AJ30" s="104"/>
      <c r="AK30" s="103">
        <f>SUM(AK31:AK32)</f>
        <v>53</v>
      </c>
      <c r="AL30" s="104"/>
      <c r="AN30" s="103">
        <f>SUM(AN31:AN32)</f>
        <v>58</v>
      </c>
      <c r="AO30" s="104"/>
      <c r="AQ30" s="103">
        <f>SUM(AQ31:AQ32)</f>
        <v>77</v>
      </c>
      <c r="AR30" s="104"/>
      <c r="AT30" s="103">
        <f>SUM(AT31:AT32)</f>
        <v>98</v>
      </c>
      <c r="AU30" s="104"/>
      <c r="AW30" s="103">
        <f>SUM(AW31:AW32)</f>
        <v>88</v>
      </c>
      <c r="AX30" s="104"/>
      <c r="AZ30" s="103">
        <f>SUM(AZ31:AZ32)</f>
        <v>95</v>
      </c>
      <c r="BA30" s="104"/>
      <c r="BC30" s="103">
        <f>SUM(BC31:BC32)</f>
        <v>96</v>
      </c>
      <c r="BD30" s="104"/>
      <c r="BF30" s="103">
        <f>SUM(BF31:BF32)</f>
        <v>97</v>
      </c>
      <c r="BG30" s="104"/>
      <c r="BI30" s="103">
        <f>SUM(BI31:BI32)</f>
        <v>90</v>
      </c>
      <c r="BJ30" s="104"/>
      <c r="BL30" s="103">
        <f>SUM(BL31:BL32)</f>
        <v>92</v>
      </c>
      <c r="BM30" s="104"/>
      <c r="BO30" s="103">
        <f>SUM(BO31:BO32)</f>
        <v>95</v>
      </c>
      <c r="BP30" s="104"/>
      <c r="BR30" s="103">
        <f>SUM(BR31:BR32)</f>
        <v>95</v>
      </c>
      <c r="BS30" s="104"/>
      <c r="BU30" s="103">
        <f>SUM(BU31:BU32)</f>
        <v>98</v>
      </c>
      <c r="BV30" s="104"/>
      <c r="BX30" s="103">
        <v>100</v>
      </c>
      <c r="BY30" s="106">
        <f>BX30/BX48</f>
        <v>6.1470371281042539E-3</v>
      </c>
      <c r="CA30" s="103">
        <v>99</v>
      </c>
      <c r="CB30" s="106">
        <f>CA30/CA48</f>
        <v>5.9470174806271403E-3</v>
      </c>
      <c r="CD30" s="103">
        <v>105</v>
      </c>
      <c r="CE30" s="106">
        <f>CD30/CD48</f>
        <v>6.2459104157991793E-3</v>
      </c>
      <c r="CG30" s="103">
        <v>102</v>
      </c>
      <c r="CH30" s="106">
        <f>CG30/CG48</f>
        <v>5.9736456808199122E-3</v>
      </c>
      <c r="CI30" s="104"/>
      <c r="CJ30" s="103">
        <f>SUM(CJ31:CJ32)</f>
        <v>103</v>
      </c>
      <c r="CK30" s="106">
        <f>CJ30/CJ48</f>
        <v>6.0759792354884382E-3</v>
      </c>
      <c r="CL30" s="104"/>
      <c r="CM30" s="103">
        <f>SUM(CM31:CM32)</f>
        <v>102</v>
      </c>
      <c r="CN30" s="106">
        <f>CM30/CM48</f>
        <v>5.6007028332967276E-3</v>
      </c>
      <c r="CO30" s="104"/>
      <c r="CP30" s="103">
        <f>SUM(CP31:CP32)</f>
        <v>101</v>
      </c>
      <c r="CQ30" s="106">
        <f>CP30/CP48</f>
        <v>6.1536586851885702E-3</v>
      </c>
      <c r="CR30" s="104"/>
      <c r="CS30" s="103">
        <f>SUM(CS31:CS32)</f>
        <v>114</v>
      </c>
      <c r="CT30" s="106">
        <f>CS30/CS48</f>
        <v>7.375776397515528E-3</v>
      </c>
      <c r="CU30" s="104"/>
      <c r="CV30" s="103">
        <f>SUM(CV31:CV32)</f>
        <v>117</v>
      </c>
      <c r="CW30" s="106">
        <f>CV30/CV48</f>
        <v>7.4884792626728107E-3</v>
      </c>
      <c r="CX30" s="103"/>
      <c r="CY30" s="103">
        <f>SUM(CY31:CY32)</f>
        <v>126</v>
      </c>
      <c r="CZ30" s="106">
        <f>CY30/CY48</f>
        <v>7.8183172002978408E-3</v>
      </c>
      <c r="DA30" s="103"/>
      <c r="DB30" s="103">
        <f>SUM(DB31:DB32)</f>
        <v>125</v>
      </c>
      <c r="DC30" s="106">
        <f>DB30/DB48</f>
        <v>7.8007988017973042E-3</v>
      </c>
    </row>
    <row r="31" spans="1:107" s="160" customFormat="1" ht="13.35" customHeight="1">
      <c r="C31" s="29" t="s">
        <v>6</v>
      </c>
      <c r="D31" s="30"/>
      <c r="E31" s="31"/>
      <c r="F31" s="31"/>
      <c r="G31" s="30"/>
      <c r="H31" s="31"/>
      <c r="I31" s="31"/>
      <c r="J31" s="30"/>
      <c r="K31" s="31"/>
      <c r="L31" s="31"/>
      <c r="M31" s="30"/>
      <c r="N31" s="31"/>
      <c r="O31" s="31"/>
      <c r="P31" s="30"/>
      <c r="Q31" s="31"/>
      <c r="R31" s="31"/>
      <c r="S31" s="30">
        <v>31</v>
      </c>
      <c r="T31" s="31"/>
      <c r="U31" s="31"/>
      <c r="V31" s="30">
        <v>36</v>
      </c>
      <c r="W31" s="31"/>
      <c r="X31" s="31"/>
      <c r="Y31" s="30">
        <v>41</v>
      </c>
      <c r="Z31" s="31"/>
      <c r="AA31" s="31"/>
      <c r="AB31" s="30">
        <v>47</v>
      </c>
      <c r="AC31" s="31"/>
      <c r="AD31" s="31"/>
      <c r="AE31" s="30">
        <v>52</v>
      </c>
      <c r="AF31" s="31"/>
      <c r="AG31" s="31"/>
      <c r="AH31" s="30">
        <v>46</v>
      </c>
      <c r="AI31" s="31"/>
      <c r="AJ31" s="31"/>
      <c r="AK31" s="30">
        <v>46</v>
      </c>
      <c r="AL31" s="31"/>
      <c r="AM31" s="29"/>
      <c r="AN31" s="30">
        <v>51</v>
      </c>
      <c r="AO31" s="31"/>
      <c r="AP31" s="29"/>
      <c r="AQ31" s="30">
        <v>68</v>
      </c>
      <c r="AR31" s="31"/>
      <c r="AS31" s="29"/>
      <c r="AT31" s="30">
        <v>70</v>
      </c>
      <c r="AU31" s="31"/>
      <c r="AV31" s="29"/>
      <c r="AW31" s="30">
        <v>63</v>
      </c>
      <c r="AX31" s="31"/>
      <c r="AY31" s="29"/>
      <c r="AZ31" s="30">
        <v>61</v>
      </c>
      <c r="BA31" s="31"/>
      <c r="BB31" s="29"/>
      <c r="BC31" s="30">
        <v>65</v>
      </c>
      <c r="BD31" s="31"/>
      <c r="BE31" s="29"/>
      <c r="BF31" s="30">
        <v>65</v>
      </c>
      <c r="BG31" s="31"/>
      <c r="BH31" s="29"/>
      <c r="BI31" s="30">
        <v>66</v>
      </c>
      <c r="BJ31" s="31"/>
      <c r="BK31" s="29"/>
      <c r="BL31" s="30">
        <v>70</v>
      </c>
      <c r="BM31" s="31"/>
      <c r="BN31" s="29"/>
      <c r="BO31" s="30">
        <v>71</v>
      </c>
      <c r="BP31" s="31"/>
      <c r="BQ31" s="29"/>
      <c r="BR31" s="30">
        <v>68</v>
      </c>
      <c r="BS31" s="31"/>
      <c r="BT31" s="29"/>
      <c r="BU31" s="30">
        <v>74</v>
      </c>
      <c r="BV31" s="31"/>
      <c r="BW31" s="29"/>
      <c r="BX31" s="30">
        <v>77</v>
      </c>
      <c r="BY31" s="135"/>
      <c r="BZ31" s="29"/>
      <c r="CA31" s="30">
        <v>81</v>
      </c>
      <c r="CB31" s="135"/>
      <c r="CC31" s="29"/>
      <c r="CD31" s="30">
        <v>87</v>
      </c>
      <c r="CE31" s="135"/>
      <c r="CF31" s="29"/>
      <c r="CG31" s="30">
        <v>94</v>
      </c>
      <c r="CH31" s="135"/>
      <c r="CI31" s="31"/>
      <c r="CJ31" s="30">
        <v>96</v>
      </c>
      <c r="CK31" s="135"/>
      <c r="CL31" s="31"/>
      <c r="CM31" s="30">
        <v>95</v>
      </c>
      <c r="CN31" s="135"/>
      <c r="CO31" s="31"/>
      <c r="CP31" s="30">
        <v>89</v>
      </c>
      <c r="CQ31" s="135"/>
      <c r="CR31" s="31"/>
      <c r="CS31" s="30">
        <v>99</v>
      </c>
      <c r="CT31" s="135"/>
      <c r="CU31" s="31"/>
      <c r="CV31" s="30">
        <v>104</v>
      </c>
      <c r="CW31" s="135"/>
      <c r="CX31" s="30"/>
      <c r="CY31" s="30">
        <v>111</v>
      </c>
      <c r="CZ31" s="217">
        <f>CY31/CY30</f>
        <v>0.88095238095238093</v>
      </c>
      <c r="DA31" s="30"/>
      <c r="DB31" s="30">
        <v>113</v>
      </c>
      <c r="DC31" s="217">
        <f>DB31/DB30</f>
        <v>0.90400000000000003</v>
      </c>
    </row>
    <row r="32" spans="1:107" s="161" customFormat="1" ht="14.25" customHeight="1">
      <c r="A32" s="165"/>
      <c r="B32" s="165"/>
      <c r="C32" s="124" t="s">
        <v>7</v>
      </c>
      <c r="D32" s="125"/>
      <c r="E32" s="126"/>
      <c r="F32" s="126"/>
      <c r="G32" s="125"/>
      <c r="H32" s="126"/>
      <c r="I32" s="126"/>
      <c r="J32" s="125"/>
      <c r="K32" s="126"/>
      <c r="L32" s="126"/>
      <c r="M32" s="125"/>
      <c r="N32" s="126"/>
      <c r="O32" s="126"/>
      <c r="P32" s="125"/>
      <c r="Q32" s="126"/>
      <c r="R32" s="126"/>
      <c r="S32" s="125">
        <v>15</v>
      </c>
      <c r="T32" s="126">
        <f>(S32/S30)</f>
        <v>0.32608695652173914</v>
      </c>
      <c r="U32" s="126"/>
      <c r="V32" s="125">
        <v>10</v>
      </c>
      <c r="W32" s="126">
        <f>(V32/V30)</f>
        <v>0.21739130434782608</v>
      </c>
      <c r="X32" s="126"/>
      <c r="Y32" s="125">
        <v>14</v>
      </c>
      <c r="Z32" s="126">
        <f>(Y32/Y30)</f>
        <v>0.25454545454545452</v>
      </c>
      <c r="AA32" s="126"/>
      <c r="AB32" s="125">
        <v>11</v>
      </c>
      <c r="AC32" s="126">
        <f>(AB32/AB30)</f>
        <v>0.18965517241379309</v>
      </c>
      <c r="AD32" s="126"/>
      <c r="AE32" s="125">
        <v>14</v>
      </c>
      <c r="AF32" s="126">
        <f>(AE32/AE30)</f>
        <v>0.21212121212121213</v>
      </c>
      <c r="AG32" s="126"/>
      <c r="AH32" s="125">
        <v>8</v>
      </c>
      <c r="AI32" s="126">
        <f>(AH32/AH30)</f>
        <v>0.14814814814814814</v>
      </c>
      <c r="AJ32" s="126"/>
      <c r="AK32" s="125">
        <v>7</v>
      </c>
      <c r="AL32" s="126">
        <f>(AK32/AK30)</f>
        <v>0.13207547169811321</v>
      </c>
      <c r="AM32" s="124"/>
      <c r="AN32" s="125">
        <v>7</v>
      </c>
      <c r="AO32" s="126">
        <f>(AN32/AN30)</f>
        <v>0.1206896551724138</v>
      </c>
      <c r="AP32" s="124"/>
      <c r="AQ32" s="125">
        <v>9</v>
      </c>
      <c r="AR32" s="126">
        <f>(AQ32/AQ30)</f>
        <v>0.11688311688311688</v>
      </c>
      <c r="AS32" s="124"/>
      <c r="AT32" s="125">
        <v>28</v>
      </c>
      <c r="AU32" s="126">
        <f>(AT32/AT30)</f>
        <v>0.2857142857142857</v>
      </c>
      <c r="AV32" s="124"/>
      <c r="AW32" s="125">
        <v>25</v>
      </c>
      <c r="AX32" s="126">
        <f>(AW32/AW30)</f>
        <v>0.28409090909090912</v>
      </c>
      <c r="AY32" s="124"/>
      <c r="AZ32" s="125">
        <v>34</v>
      </c>
      <c r="BA32" s="126">
        <f>(AZ32/AZ30)</f>
        <v>0.35789473684210527</v>
      </c>
      <c r="BB32" s="124"/>
      <c r="BC32" s="125">
        <v>31</v>
      </c>
      <c r="BD32" s="126">
        <f>(BC32/BC30)</f>
        <v>0.32291666666666669</v>
      </c>
      <c r="BE32" s="124"/>
      <c r="BF32" s="125">
        <v>32</v>
      </c>
      <c r="BG32" s="126">
        <f>(BF32/BF30)</f>
        <v>0.32989690721649484</v>
      </c>
      <c r="BH32" s="124"/>
      <c r="BI32" s="125">
        <v>24</v>
      </c>
      <c r="BJ32" s="126">
        <f>(BI32/BI30)</f>
        <v>0.26666666666666666</v>
      </c>
      <c r="BK32" s="124"/>
      <c r="BL32" s="125">
        <v>22</v>
      </c>
      <c r="BM32" s="126">
        <f>(BL32/BL30)</f>
        <v>0.2391304347826087</v>
      </c>
      <c r="BN32" s="124"/>
      <c r="BO32" s="125">
        <v>24</v>
      </c>
      <c r="BP32" s="126">
        <f>(BO32/BO30)</f>
        <v>0.25263157894736843</v>
      </c>
      <c r="BQ32" s="124"/>
      <c r="BR32" s="125">
        <v>27</v>
      </c>
      <c r="BS32" s="126">
        <f>(BR32/BR30)</f>
        <v>0.28421052631578947</v>
      </c>
      <c r="BT32" s="124"/>
      <c r="BU32" s="125">
        <v>24</v>
      </c>
      <c r="BV32" s="126">
        <f>(BU32/BU30)</f>
        <v>0.24489795918367346</v>
      </c>
      <c r="BW32" s="124"/>
      <c r="BX32" s="125">
        <v>23</v>
      </c>
      <c r="BY32" s="127">
        <f>BX32/BX30</f>
        <v>0.23</v>
      </c>
      <c r="BZ32" s="124"/>
      <c r="CA32" s="125">
        <v>18</v>
      </c>
      <c r="CB32" s="127">
        <f>CA32/CA30</f>
        <v>0.18181818181818182</v>
      </c>
      <c r="CC32" s="124"/>
      <c r="CD32" s="125">
        <v>18</v>
      </c>
      <c r="CE32" s="127">
        <f>CD32/CD30</f>
        <v>0.17142857142857143</v>
      </c>
      <c r="CF32" s="124"/>
      <c r="CG32" s="125">
        <v>8</v>
      </c>
      <c r="CH32" s="127">
        <f>CG32/CG30</f>
        <v>7.8431372549019607E-2</v>
      </c>
      <c r="CI32" s="126"/>
      <c r="CJ32" s="125">
        <v>7</v>
      </c>
      <c r="CK32" s="127">
        <f>CJ32/CJ30</f>
        <v>6.7961165048543687E-2</v>
      </c>
      <c r="CL32" s="126"/>
      <c r="CM32" s="125">
        <v>7</v>
      </c>
      <c r="CN32" s="127">
        <f>CM32/CM30</f>
        <v>6.8627450980392163E-2</v>
      </c>
      <c r="CO32" s="126"/>
      <c r="CP32" s="125">
        <v>12</v>
      </c>
      <c r="CQ32" s="127">
        <f>CP32/CP30</f>
        <v>0.11881188118811881</v>
      </c>
      <c r="CR32" s="126"/>
      <c r="CS32" s="125">
        <v>15</v>
      </c>
      <c r="CT32" s="127">
        <f>CS32/CS30</f>
        <v>0.13157894736842105</v>
      </c>
      <c r="CU32" s="126"/>
      <c r="CV32" s="125">
        <v>13</v>
      </c>
      <c r="CW32" s="127">
        <f>CV32/CV30</f>
        <v>0.1111111111111111</v>
      </c>
      <c r="CX32" s="125"/>
      <c r="CY32" s="125">
        <v>15</v>
      </c>
      <c r="CZ32" s="127">
        <f>CY32/CY30</f>
        <v>0.11904761904761904</v>
      </c>
      <c r="DA32" s="125"/>
      <c r="DB32" s="125">
        <v>12</v>
      </c>
      <c r="DC32" s="127">
        <f>DB32/DB30</f>
        <v>9.6000000000000002E-2</v>
      </c>
    </row>
    <row r="33" spans="1:107" s="102" customFormat="1" ht="15" customHeight="1">
      <c r="A33" s="113" t="s">
        <v>4</v>
      </c>
      <c r="B33" s="113"/>
      <c r="C33" s="113"/>
      <c r="D33" s="114">
        <f>SUM(D34:D35)</f>
        <v>2407</v>
      </c>
      <c r="E33" s="115"/>
      <c r="F33" s="115"/>
      <c r="G33" s="114">
        <f>SUM(G34:G35)</f>
        <v>2236</v>
      </c>
      <c r="H33" s="115"/>
      <c r="I33" s="115"/>
      <c r="J33" s="114">
        <f>SUM(J34:J35)</f>
        <v>2183</v>
      </c>
      <c r="K33" s="115"/>
      <c r="L33" s="115"/>
      <c r="M33" s="114">
        <f>SUM(M34:M35)</f>
        <v>2204</v>
      </c>
      <c r="N33" s="115"/>
      <c r="O33" s="115"/>
      <c r="P33" s="114">
        <f>SUM(P34:P35)</f>
        <v>2275</v>
      </c>
      <c r="Q33" s="115"/>
      <c r="R33" s="115"/>
      <c r="S33" s="114">
        <f>SUM(S34:S35)</f>
        <v>2245</v>
      </c>
      <c r="T33" s="115"/>
      <c r="U33" s="115"/>
      <c r="V33" s="114">
        <f>SUM(V34:V35)</f>
        <v>2220</v>
      </c>
      <c r="W33" s="115"/>
      <c r="X33" s="115"/>
      <c r="Y33" s="114">
        <f>SUM(Y34:Y35)</f>
        <v>2155</v>
      </c>
      <c r="Z33" s="115"/>
      <c r="AA33" s="115"/>
      <c r="AB33" s="114">
        <f>SUM(AB34:AB35)</f>
        <v>2145</v>
      </c>
      <c r="AC33" s="115"/>
      <c r="AD33" s="115"/>
      <c r="AE33" s="114">
        <f>SUM(AE34:AE35)</f>
        <v>2151</v>
      </c>
      <c r="AF33" s="115"/>
      <c r="AG33" s="115"/>
      <c r="AH33" s="114">
        <f>SUM(AH34:AH35)</f>
        <v>2123</v>
      </c>
      <c r="AI33" s="115"/>
      <c r="AJ33" s="115"/>
      <c r="AK33" s="114">
        <f>SUM(AK34:AK35)</f>
        <v>2056</v>
      </c>
      <c r="AL33" s="115"/>
      <c r="AM33" s="113"/>
      <c r="AN33" s="114">
        <f>SUM(AN34:AN35)</f>
        <v>1912</v>
      </c>
      <c r="AO33" s="115"/>
      <c r="AP33" s="113"/>
      <c r="AQ33" s="114">
        <f>SUM(AQ34:AQ35)</f>
        <v>1977</v>
      </c>
      <c r="AR33" s="115"/>
      <c r="AS33" s="113"/>
      <c r="AT33" s="114">
        <f>SUM(AT34:AT35)</f>
        <v>1885</v>
      </c>
      <c r="AU33" s="115"/>
      <c r="AV33" s="113"/>
      <c r="AW33" s="114">
        <f>SUM(AW34:AW35)</f>
        <v>1822</v>
      </c>
      <c r="AX33" s="115"/>
      <c r="AY33" s="113"/>
      <c r="AZ33" s="114">
        <f>SUM(AZ34:AZ35)</f>
        <v>1784</v>
      </c>
      <c r="BA33" s="115"/>
      <c r="BB33" s="113"/>
      <c r="BC33" s="114">
        <f>SUM(BC34:BC35)</f>
        <v>1768</v>
      </c>
      <c r="BD33" s="115"/>
      <c r="BE33" s="113"/>
      <c r="BF33" s="114">
        <f>SUM(BF34:BF35)</f>
        <v>1742</v>
      </c>
      <c r="BG33" s="115"/>
      <c r="BH33" s="113"/>
      <c r="BI33" s="114">
        <f>SUM(BI34:BI35)</f>
        <v>1673</v>
      </c>
      <c r="BJ33" s="115"/>
      <c r="BK33" s="113"/>
      <c r="BL33" s="114">
        <f>SUM(BL34:BL35)</f>
        <v>1513</v>
      </c>
      <c r="BM33" s="115"/>
      <c r="BN33" s="113"/>
      <c r="BO33" s="114">
        <f>SUM(BO34:BO35)</f>
        <v>1470</v>
      </c>
      <c r="BP33" s="115"/>
      <c r="BQ33" s="113"/>
      <c r="BR33" s="114">
        <f>SUM(BR34:BR35)</f>
        <v>1458</v>
      </c>
      <c r="BS33" s="115"/>
      <c r="BT33" s="113"/>
      <c r="BU33" s="114">
        <f>SUM(BU34:BU35)</f>
        <v>1445</v>
      </c>
      <c r="BV33" s="115"/>
      <c r="BW33" s="113"/>
      <c r="BX33" s="114">
        <v>1431</v>
      </c>
      <c r="BY33" s="134">
        <f>BX33/BX48</f>
        <v>8.7964101303171865E-2</v>
      </c>
      <c r="BZ33" s="113"/>
      <c r="CA33" s="114">
        <v>1406</v>
      </c>
      <c r="CB33" s="134">
        <f>CA33/CA48</f>
        <v>8.4459662401633925E-2</v>
      </c>
      <c r="CC33" s="113"/>
      <c r="CD33" s="114">
        <v>1377</v>
      </c>
      <c r="CE33" s="134">
        <f>CD33/CD48</f>
        <v>8.1910653738623523E-2</v>
      </c>
      <c r="CF33" s="113"/>
      <c r="CG33" s="114">
        <v>1334</v>
      </c>
      <c r="CH33" s="134">
        <f>CG33/CG48</f>
        <v>7.8125915080527089E-2</v>
      </c>
      <c r="CI33" s="115"/>
      <c r="CJ33" s="114">
        <f>SUM(CJ34:CJ35)</f>
        <v>1319</v>
      </c>
      <c r="CK33" s="134">
        <f>CJ33/CJ48</f>
        <v>7.7807928268050969E-2</v>
      </c>
      <c r="CL33" s="115"/>
      <c r="CM33" s="114">
        <f>SUM(CM34:CM35)</f>
        <v>1325</v>
      </c>
      <c r="CN33" s="134">
        <f>CM33/CM48</f>
        <v>7.2754227981550623E-2</v>
      </c>
      <c r="CO33" s="115"/>
      <c r="CP33" s="114">
        <f>SUM(CP34:CP35)</f>
        <v>1338</v>
      </c>
      <c r="CQ33" s="134">
        <f>CP33/CP48</f>
        <v>8.1520745750319867E-2</v>
      </c>
      <c r="CR33" s="115"/>
      <c r="CS33" s="114">
        <f>SUM(CS34:CS35)</f>
        <v>1149</v>
      </c>
      <c r="CT33" s="134">
        <f>CS33/CS48</f>
        <v>7.4340062111801247E-2</v>
      </c>
      <c r="CU33" s="115"/>
      <c r="CV33" s="114">
        <f>SUM(CV34:CV35)</f>
        <v>1154</v>
      </c>
      <c r="CW33" s="134">
        <f>CV33/CV48</f>
        <v>7.3860727086533531E-2</v>
      </c>
      <c r="CX33" s="114"/>
      <c r="CY33" s="114">
        <f>SUM(CY34:CY35)</f>
        <v>1169</v>
      </c>
      <c r="CZ33" s="134">
        <f>CY33/CY48</f>
        <v>7.2536609580541075E-2</v>
      </c>
      <c r="DA33" s="114"/>
      <c r="DB33" s="114">
        <f>SUM(DB34:DB35)</f>
        <v>1137</v>
      </c>
      <c r="DC33" s="134">
        <f>DB33/DB48</f>
        <v>7.095606590114828E-2</v>
      </c>
    </row>
    <row r="34" spans="1:107" s="151" customFormat="1" ht="13.35" customHeight="1">
      <c r="A34" s="153"/>
      <c r="B34" s="153"/>
      <c r="C34" s="153" t="s">
        <v>6</v>
      </c>
      <c r="D34" s="77">
        <v>2120</v>
      </c>
      <c r="E34" s="120"/>
      <c r="F34" s="120"/>
      <c r="G34" s="77">
        <v>1955</v>
      </c>
      <c r="H34" s="120"/>
      <c r="I34" s="120"/>
      <c r="J34" s="77">
        <v>1925</v>
      </c>
      <c r="K34" s="120"/>
      <c r="L34" s="120"/>
      <c r="M34" s="77">
        <v>1919</v>
      </c>
      <c r="N34" s="120"/>
      <c r="O34" s="120"/>
      <c r="P34" s="77">
        <v>1996</v>
      </c>
      <c r="Q34" s="120"/>
      <c r="R34" s="120"/>
      <c r="S34" s="77">
        <v>1982</v>
      </c>
      <c r="T34" s="120"/>
      <c r="U34" s="120"/>
      <c r="V34" s="77">
        <v>1950</v>
      </c>
      <c r="W34" s="120"/>
      <c r="X34" s="120"/>
      <c r="Y34" s="77">
        <v>1869</v>
      </c>
      <c r="Z34" s="120"/>
      <c r="AA34" s="120"/>
      <c r="AB34" s="77">
        <v>1866</v>
      </c>
      <c r="AC34" s="120"/>
      <c r="AD34" s="120"/>
      <c r="AE34" s="77">
        <v>1862</v>
      </c>
      <c r="AF34" s="120"/>
      <c r="AG34" s="120"/>
      <c r="AH34" s="77">
        <v>1837</v>
      </c>
      <c r="AI34" s="120"/>
      <c r="AJ34" s="120"/>
      <c r="AK34" s="77">
        <v>1781</v>
      </c>
      <c r="AL34" s="120"/>
      <c r="AM34" s="153"/>
      <c r="AN34" s="77">
        <v>1657</v>
      </c>
      <c r="AO34" s="120"/>
      <c r="AP34" s="153"/>
      <c r="AQ34" s="77">
        <v>1711</v>
      </c>
      <c r="AR34" s="120"/>
      <c r="AS34" s="153"/>
      <c r="AT34" s="77">
        <v>1646</v>
      </c>
      <c r="AU34" s="120"/>
      <c r="AV34" s="153"/>
      <c r="AW34" s="77">
        <v>1590</v>
      </c>
      <c r="AX34" s="120"/>
      <c r="AY34" s="153"/>
      <c r="AZ34" s="77">
        <v>1569</v>
      </c>
      <c r="BA34" s="120"/>
      <c r="BB34" s="153"/>
      <c r="BC34" s="77">
        <v>1541</v>
      </c>
      <c r="BD34" s="120"/>
      <c r="BE34" s="153"/>
      <c r="BF34" s="77">
        <v>1532</v>
      </c>
      <c r="BG34" s="120"/>
      <c r="BH34" s="153"/>
      <c r="BI34" s="77">
        <v>1473</v>
      </c>
      <c r="BJ34" s="120"/>
      <c r="BK34" s="153"/>
      <c r="BL34" s="77">
        <v>1328</v>
      </c>
      <c r="BM34" s="120"/>
      <c r="BN34" s="153"/>
      <c r="BO34" s="77">
        <v>1293</v>
      </c>
      <c r="BP34" s="120"/>
      <c r="BQ34" s="153"/>
      <c r="BR34" s="77">
        <v>1287</v>
      </c>
      <c r="BS34" s="120"/>
      <c r="BT34" s="153"/>
      <c r="BU34" s="77">
        <v>1349</v>
      </c>
      <c r="BV34" s="120"/>
      <c r="BW34" s="153"/>
      <c r="BX34" s="77">
        <v>1342</v>
      </c>
      <c r="BY34" s="154"/>
      <c r="BZ34" s="153"/>
      <c r="CA34" s="77">
        <v>1330</v>
      </c>
      <c r="CB34" s="154"/>
      <c r="CC34" s="153"/>
      <c r="CD34" s="77">
        <v>1298</v>
      </c>
      <c r="CE34" s="154"/>
      <c r="CF34" s="153"/>
      <c r="CG34" s="77">
        <v>1265</v>
      </c>
      <c r="CH34" s="154"/>
      <c r="CI34" s="120"/>
      <c r="CJ34" s="77">
        <v>1259</v>
      </c>
      <c r="CK34" s="154"/>
      <c r="CL34" s="120"/>
      <c r="CM34" s="77">
        <v>1267</v>
      </c>
      <c r="CN34" s="154"/>
      <c r="CO34" s="120"/>
      <c r="CP34" s="77">
        <v>1265</v>
      </c>
      <c r="CQ34" s="154"/>
      <c r="CR34" s="120"/>
      <c r="CS34" s="77">
        <v>1099</v>
      </c>
      <c r="CT34" s="154"/>
      <c r="CU34" s="120"/>
      <c r="CV34" s="77">
        <v>1096</v>
      </c>
      <c r="CW34" s="154"/>
      <c r="CX34" s="77"/>
      <c r="CY34" s="9">
        <v>1107</v>
      </c>
      <c r="CZ34" s="213">
        <f>CY34/CY33</f>
        <v>0.94696321642429426</v>
      </c>
      <c r="DA34" s="77"/>
      <c r="DB34" s="9">
        <v>1081</v>
      </c>
      <c r="DC34" s="213">
        <f>DB34/DB33</f>
        <v>0.95074758135444148</v>
      </c>
    </row>
    <row r="35" spans="1:107" s="19" customFormat="1" ht="14.25" customHeight="1">
      <c r="A35" s="122"/>
      <c r="B35" s="122"/>
      <c r="C35" s="122" t="s">
        <v>7</v>
      </c>
      <c r="D35" s="116">
        <v>287</v>
      </c>
      <c r="E35" s="117">
        <f>(D35/D33)</f>
        <v>0.11923556294142086</v>
      </c>
      <c r="F35" s="117"/>
      <c r="G35" s="116">
        <v>281</v>
      </c>
      <c r="H35" s="117">
        <f>(G35/G33)</f>
        <v>0.12567084078711985</v>
      </c>
      <c r="I35" s="117"/>
      <c r="J35" s="116">
        <v>258</v>
      </c>
      <c r="K35" s="117">
        <f>(J35/J33)</f>
        <v>0.11818598259276225</v>
      </c>
      <c r="L35" s="117"/>
      <c r="M35" s="116">
        <v>285</v>
      </c>
      <c r="N35" s="117">
        <f>(M35/M33)</f>
        <v>0.12931034482758622</v>
      </c>
      <c r="O35" s="117"/>
      <c r="P35" s="116">
        <v>279</v>
      </c>
      <c r="Q35" s="117">
        <f>(P35/P33)</f>
        <v>0.12263736263736263</v>
      </c>
      <c r="R35" s="117"/>
      <c r="S35" s="116">
        <v>263</v>
      </c>
      <c r="T35" s="117">
        <f>(S35/S33)</f>
        <v>0.11714922048997772</v>
      </c>
      <c r="U35" s="117"/>
      <c r="V35" s="116">
        <f>268+2</f>
        <v>270</v>
      </c>
      <c r="W35" s="117">
        <f>(V35/V33)</f>
        <v>0.12162162162162163</v>
      </c>
      <c r="X35" s="117"/>
      <c r="Y35" s="116">
        <f>283+3</f>
        <v>286</v>
      </c>
      <c r="Z35" s="117">
        <f>(Y35/Y33)</f>
        <v>0.13271461716937355</v>
      </c>
      <c r="AA35" s="117"/>
      <c r="AB35" s="116">
        <f>276+3</f>
        <v>279</v>
      </c>
      <c r="AC35" s="117">
        <f>(AB35/AB33)</f>
        <v>0.13006993006993006</v>
      </c>
      <c r="AD35" s="117"/>
      <c r="AE35" s="116">
        <f>285+4</f>
        <v>289</v>
      </c>
      <c r="AF35" s="117">
        <f>(AE35/AE33)</f>
        <v>0.13435611343561135</v>
      </c>
      <c r="AG35" s="117"/>
      <c r="AH35" s="116">
        <f>283+3</f>
        <v>286</v>
      </c>
      <c r="AI35" s="117">
        <f>(AH35/AH33)</f>
        <v>0.13471502590673576</v>
      </c>
      <c r="AJ35" s="117"/>
      <c r="AK35" s="116">
        <f>276-1</f>
        <v>275</v>
      </c>
      <c r="AL35" s="117">
        <f>(AK35/AK33)</f>
        <v>0.13375486381322957</v>
      </c>
      <c r="AM35" s="122"/>
      <c r="AN35" s="116">
        <v>255</v>
      </c>
      <c r="AO35" s="117">
        <f>(AN35/AN33)</f>
        <v>0.13336820083682008</v>
      </c>
      <c r="AP35" s="122"/>
      <c r="AQ35" s="116">
        <v>266</v>
      </c>
      <c r="AR35" s="117">
        <f>(AQ35/AQ33)</f>
        <v>0.13454729387961559</v>
      </c>
      <c r="AS35" s="122"/>
      <c r="AT35" s="116">
        <v>239</v>
      </c>
      <c r="AU35" s="117">
        <f>(AT35/AT33)</f>
        <v>0.12679045092838195</v>
      </c>
      <c r="AV35" s="122"/>
      <c r="AW35" s="116">
        <v>232</v>
      </c>
      <c r="AX35" s="117">
        <f>(AW35/AW33)</f>
        <v>0.12733260153677278</v>
      </c>
      <c r="AY35" s="122"/>
      <c r="AZ35" s="116">
        <v>215</v>
      </c>
      <c r="BA35" s="117">
        <f>(AZ35/AZ33)</f>
        <v>0.12051569506726457</v>
      </c>
      <c r="BB35" s="122"/>
      <c r="BC35" s="116">
        <v>227</v>
      </c>
      <c r="BD35" s="117">
        <f>(BC35/BC33)</f>
        <v>0.12839366515837103</v>
      </c>
      <c r="BE35" s="122"/>
      <c r="BF35" s="116">
        <v>210</v>
      </c>
      <c r="BG35" s="117">
        <f>(BF35/BF33)</f>
        <v>0.12055109070034443</v>
      </c>
      <c r="BH35" s="122"/>
      <c r="BI35" s="116">
        <v>200</v>
      </c>
      <c r="BJ35" s="117">
        <f>(BI35/BI33)</f>
        <v>0.11954572624028691</v>
      </c>
      <c r="BK35" s="122"/>
      <c r="BL35" s="116">
        <v>185</v>
      </c>
      <c r="BM35" s="117">
        <f>(BL35/BL33)</f>
        <v>0.12227362855254462</v>
      </c>
      <c r="BN35" s="122"/>
      <c r="BO35" s="116">
        <v>177</v>
      </c>
      <c r="BP35" s="117">
        <f>(BO35/BO33)</f>
        <v>0.12040816326530612</v>
      </c>
      <c r="BQ35" s="122"/>
      <c r="BR35" s="116">
        <v>171</v>
      </c>
      <c r="BS35" s="117">
        <f>(BR35/BR33)</f>
        <v>0.11728395061728394</v>
      </c>
      <c r="BT35" s="122"/>
      <c r="BU35" s="116">
        <v>96</v>
      </c>
      <c r="BV35" s="117">
        <f>(BU35/BU33)</f>
        <v>6.6435986159169555E-2</v>
      </c>
      <c r="BW35" s="122"/>
      <c r="BX35" s="116">
        <v>89</v>
      </c>
      <c r="BY35" s="123">
        <f>BX35/BX33</f>
        <v>6.2194269741439552E-2</v>
      </c>
      <c r="BZ35" s="122"/>
      <c r="CA35" s="116">
        <v>76</v>
      </c>
      <c r="CB35" s="123">
        <f>CA35/CA33</f>
        <v>5.4054054054054057E-2</v>
      </c>
      <c r="CC35" s="122"/>
      <c r="CD35" s="116">
        <v>79</v>
      </c>
      <c r="CE35" s="123">
        <f>CD35/CD33</f>
        <v>5.7371096586782862E-2</v>
      </c>
      <c r="CF35" s="122"/>
      <c r="CG35" s="116">
        <v>69</v>
      </c>
      <c r="CH35" s="123">
        <f>CG35/CG33</f>
        <v>5.1724137931034482E-2</v>
      </c>
      <c r="CI35" s="117"/>
      <c r="CJ35" s="116">
        <v>60</v>
      </c>
      <c r="CK35" s="123">
        <f>CJ35/CJ33</f>
        <v>4.5489006823351025E-2</v>
      </c>
      <c r="CL35" s="117"/>
      <c r="CM35" s="116">
        <v>58</v>
      </c>
      <c r="CN35" s="123">
        <f>CM35/CM33</f>
        <v>4.3773584905660377E-2</v>
      </c>
      <c r="CO35" s="117"/>
      <c r="CP35" s="116">
        <v>73</v>
      </c>
      <c r="CQ35" s="123">
        <f>CP35/CP33</f>
        <v>5.4559043348281017E-2</v>
      </c>
      <c r="CR35" s="117"/>
      <c r="CS35" s="116">
        <v>50</v>
      </c>
      <c r="CT35" s="123">
        <f>CS35/CS33</f>
        <v>4.3516100957354219E-2</v>
      </c>
      <c r="CU35" s="117"/>
      <c r="CV35" s="116">
        <v>58</v>
      </c>
      <c r="CW35" s="123">
        <f>CV35/CV33</f>
        <v>5.0259965337954939E-2</v>
      </c>
      <c r="CX35" s="116"/>
      <c r="CY35" s="116">
        <v>62</v>
      </c>
      <c r="CZ35" s="123">
        <f>CY35/CY33</f>
        <v>5.303678357570573E-2</v>
      </c>
      <c r="DA35" s="116"/>
      <c r="DB35" s="116">
        <v>56</v>
      </c>
      <c r="DC35" s="123">
        <f>DB35/DB33</f>
        <v>4.9252418645558488E-2</v>
      </c>
    </row>
    <row r="36" spans="1:107" s="102" customFormat="1" ht="15" customHeight="1">
      <c r="A36" s="102" t="s">
        <v>21</v>
      </c>
      <c r="D36" s="103">
        <v>170</v>
      </c>
      <c r="E36" s="104"/>
      <c r="F36" s="104"/>
      <c r="G36" s="103">
        <v>171</v>
      </c>
      <c r="H36" s="104"/>
      <c r="I36" s="104"/>
      <c r="J36" s="103">
        <v>178</v>
      </c>
      <c r="K36" s="104"/>
      <c r="L36" s="104"/>
      <c r="M36" s="103">
        <v>220</v>
      </c>
      <c r="N36" s="104"/>
      <c r="O36" s="104"/>
      <c r="P36" s="103">
        <f>177+14</f>
        <v>191</v>
      </c>
      <c r="Q36" s="104"/>
      <c r="R36" s="104"/>
      <c r="S36" s="103">
        <v>191</v>
      </c>
      <c r="T36" s="104"/>
      <c r="U36" s="104"/>
      <c r="V36" s="103">
        <f>169+18</f>
        <v>187</v>
      </c>
      <c r="W36" s="104"/>
      <c r="X36" s="104"/>
      <c r="Y36" s="103">
        <f>165+16</f>
        <v>181</v>
      </c>
      <c r="Z36" s="104"/>
      <c r="AA36" s="104"/>
      <c r="AB36" s="103">
        <f>162+19</f>
        <v>181</v>
      </c>
      <c r="AC36" s="104"/>
      <c r="AD36" s="104"/>
      <c r="AE36" s="103">
        <f>166+22</f>
        <v>188</v>
      </c>
      <c r="AF36" s="104"/>
      <c r="AG36" s="104"/>
      <c r="AH36" s="103">
        <f>167+17</f>
        <v>184</v>
      </c>
      <c r="AI36" s="104"/>
      <c r="AJ36" s="104"/>
      <c r="AK36" s="103">
        <v>176</v>
      </c>
      <c r="AL36" s="104"/>
      <c r="AN36" s="103">
        <v>215</v>
      </c>
      <c r="AO36" s="104"/>
      <c r="AQ36" s="103">
        <v>246</v>
      </c>
      <c r="AR36" s="104"/>
      <c r="AT36" s="103">
        <v>253</v>
      </c>
      <c r="AU36" s="104"/>
      <c r="AW36" s="103">
        <v>273</v>
      </c>
      <c r="AX36" s="104"/>
      <c r="AZ36" s="103">
        <v>239</v>
      </c>
      <c r="BA36" s="104"/>
      <c r="BC36" s="103">
        <v>251</v>
      </c>
      <c r="BD36" s="104"/>
      <c r="BF36" s="103">
        <v>232</v>
      </c>
      <c r="BG36" s="104"/>
      <c r="BI36" s="103">
        <f>SUM(BI37:BI38)</f>
        <v>260</v>
      </c>
      <c r="BJ36" s="104"/>
      <c r="BL36" s="103">
        <f>SUM(BL37:BL38)</f>
        <v>283</v>
      </c>
      <c r="BM36" s="104"/>
      <c r="BO36" s="103">
        <f>SUM(BO37:BO38)</f>
        <v>278</v>
      </c>
      <c r="BP36" s="104"/>
      <c r="BR36" s="103">
        <f>SUM(BR37:BR38)</f>
        <v>300</v>
      </c>
      <c r="BS36" s="104"/>
      <c r="BU36" s="103">
        <f>SUM(BU37:BU38)</f>
        <v>308</v>
      </c>
      <c r="BV36" s="104"/>
      <c r="BX36" s="103">
        <v>331</v>
      </c>
      <c r="BY36" s="106">
        <f>BX36/BX48</f>
        <v>2.0346692894025079E-2</v>
      </c>
      <c r="CA36" s="103">
        <v>307</v>
      </c>
      <c r="CB36" s="106">
        <f>CA36/CA48</f>
        <v>1.8441761278308405E-2</v>
      </c>
      <c r="CD36" s="103">
        <v>322</v>
      </c>
      <c r="CE36" s="106">
        <f>CD36/CD48</f>
        <v>1.9154125275117482E-2</v>
      </c>
      <c r="CG36" s="103">
        <v>341</v>
      </c>
      <c r="CH36" s="106">
        <f>CG36/CG48</f>
        <v>1.9970717423133236E-2</v>
      </c>
      <c r="CI36" s="104"/>
      <c r="CJ36" s="103">
        <f>SUM(CJ37:CJ38)</f>
        <v>339</v>
      </c>
      <c r="CK36" s="106">
        <f>CJ36/CJ48</f>
        <v>1.9997640396413403E-2</v>
      </c>
      <c r="CL36" s="104"/>
      <c r="CM36" s="103">
        <f>SUM(CM37:CM38)</f>
        <v>275</v>
      </c>
      <c r="CN36" s="106">
        <f>CM36/CM48</f>
        <v>1.5099934109378432E-2</v>
      </c>
      <c r="CO36" s="104"/>
      <c r="CP36" s="103">
        <f>SUM(CP37:CP38)</f>
        <v>275</v>
      </c>
      <c r="CQ36" s="106">
        <f>CP36/CP48</f>
        <v>1.6755011271553037E-2</v>
      </c>
      <c r="CR36" s="104"/>
      <c r="CS36" s="103">
        <f>SUM(CS37:CS38)</f>
        <v>283</v>
      </c>
      <c r="CT36" s="106">
        <f>CS36/CS48</f>
        <v>1.8310041407867496E-2</v>
      </c>
      <c r="CU36" s="104"/>
      <c r="CV36" s="103">
        <f>SUM(CV37:CV38)</f>
        <v>282</v>
      </c>
      <c r="CW36" s="106">
        <f>CV36/CV48</f>
        <v>1.8049155145929339E-2</v>
      </c>
      <c r="CX36" s="103"/>
      <c r="CY36" s="103">
        <f>SUM(CY37:CY38)</f>
        <v>281</v>
      </c>
      <c r="CZ36" s="106">
        <f>CY36/CY48</f>
        <v>1.7436088359394392E-2</v>
      </c>
      <c r="DA36" s="103"/>
      <c r="DB36" s="103">
        <f>SUM(DB37:DB38)</f>
        <v>284</v>
      </c>
      <c r="DC36" s="106">
        <f>DB36/DB48</f>
        <v>1.7723414877683474E-2</v>
      </c>
    </row>
    <row r="37" spans="1:107" s="160" customFormat="1" ht="13.35" customHeight="1">
      <c r="C37" s="29" t="s">
        <v>6</v>
      </c>
      <c r="D37" s="30">
        <v>2120</v>
      </c>
      <c r="E37" s="31"/>
      <c r="F37" s="31"/>
      <c r="G37" s="30">
        <v>1955</v>
      </c>
      <c r="H37" s="31"/>
      <c r="I37" s="31"/>
      <c r="J37" s="30">
        <v>1925</v>
      </c>
      <c r="K37" s="31"/>
      <c r="L37" s="31"/>
      <c r="M37" s="30">
        <v>1919</v>
      </c>
      <c r="N37" s="31"/>
      <c r="O37" s="31"/>
      <c r="P37" s="30">
        <v>1996</v>
      </c>
      <c r="Q37" s="31"/>
      <c r="R37" s="31"/>
      <c r="S37" s="30">
        <v>1982</v>
      </c>
      <c r="T37" s="31"/>
      <c r="U37" s="31"/>
      <c r="V37" s="30">
        <v>1950</v>
      </c>
      <c r="W37" s="31"/>
      <c r="X37" s="31"/>
      <c r="Y37" s="30">
        <v>1869</v>
      </c>
      <c r="Z37" s="31"/>
      <c r="AA37" s="31"/>
      <c r="AB37" s="30">
        <v>1866</v>
      </c>
      <c r="AC37" s="31"/>
      <c r="AD37" s="31"/>
      <c r="AE37" s="30">
        <v>1862</v>
      </c>
      <c r="AF37" s="31"/>
      <c r="AG37" s="31"/>
      <c r="AH37" s="30">
        <v>1837</v>
      </c>
      <c r="AI37" s="31"/>
      <c r="AJ37" s="31"/>
      <c r="AK37" s="30">
        <v>1781</v>
      </c>
      <c r="AL37" s="31"/>
      <c r="AM37" s="29"/>
      <c r="AN37" s="30">
        <v>1657</v>
      </c>
      <c r="AO37" s="31"/>
      <c r="AP37" s="29"/>
      <c r="AQ37" s="30">
        <v>1711</v>
      </c>
      <c r="AR37" s="31"/>
      <c r="AS37" s="29"/>
      <c r="AT37" s="30">
        <v>1646</v>
      </c>
      <c r="AU37" s="31"/>
      <c r="AV37" s="29"/>
      <c r="AW37" s="30">
        <v>1590</v>
      </c>
      <c r="AX37" s="31"/>
      <c r="AY37" s="29"/>
      <c r="AZ37" s="30">
        <v>1569</v>
      </c>
      <c r="BA37" s="31"/>
      <c r="BB37" s="29"/>
      <c r="BC37" s="30">
        <v>1541</v>
      </c>
      <c r="BD37" s="31"/>
      <c r="BE37" s="29"/>
      <c r="BF37" s="30">
        <v>1532</v>
      </c>
      <c r="BG37" s="31"/>
      <c r="BH37" s="29"/>
      <c r="BI37" s="30">
        <v>244</v>
      </c>
      <c r="BJ37" s="31"/>
      <c r="BK37" s="29"/>
      <c r="BL37" s="30">
        <v>261</v>
      </c>
      <c r="BM37" s="31"/>
      <c r="BN37" s="29"/>
      <c r="BO37" s="30">
        <v>249</v>
      </c>
      <c r="BP37" s="31"/>
      <c r="BQ37" s="29"/>
      <c r="BR37" s="30">
        <v>269</v>
      </c>
      <c r="BS37" s="31"/>
      <c r="BT37" s="29"/>
      <c r="BU37" s="30">
        <v>277</v>
      </c>
      <c r="BV37" s="31"/>
      <c r="BW37" s="29"/>
      <c r="BX37" s="30">
        <v>301</v>
      </c>
      <c r="BY37" s="135"/>
      <c r="BZ37" s="29"/>
      <c r="CA37" s="30">
        <v>274</v>
      </c>
      <c r="CB37" s="135"/>
      <c r="CC37" s="29"/>
      <c r="CD37" s="30">
        <v>294</v>
      </c>
      <c r="CE37" s="135"/>
      <c r="CF37" s="29"/>
      <c r="CG37" s="30">
        <v>311</v>
      </c>
      <c r="CH37" s="135"/>
      <c r="CI37" s="31"/>
      <c r="CJ37" s="30">
        <v>309</v>
      </c>
      <c r="CK37" s="135"/>
      <c r="CL37" s="31"/>
      <c r="CM37" s="30">
        <v>259</v>
      </c>
      <c r="CN37" s="135"/>
      <c r="CO37" s="31"/>
      <c r="CP37" s="30">
        <v>249</v>
      </c>
      <c r="CQ37" s="135"/>
      <c r="CR37" s="31"/>
      <c r="CS37" s="30">
        <v>266</v>
      </c>
      <c r="CT37" s="135"/>
      <c r="CU37" s="31"/>
      <c r="CV37" s="30">
        <v>267</v>
      </c>
      <c r="CW37" s="135"/>
      <c r="CX37" s="30"/>
      <c r="CY37" s="30">
        <v>270</v>
      </c>
      <c r="CZ37" s="217">
        <f>CY37/CY36</f>
        <v>0.96085409252669041</v>
      </c>
      <c r="DA37" s="30"/>
      <c r="DB37" s="30">
        <v>275</v>
      </c>
      <c r="DC37" s="217">
        <f>DB37/DB36</f>
        <v>0.96830985915492962</v>
      </c>
    </row>
    <row r="38" spans="1:107" s="161" customFormat="1" ht="14.25" customHeight="1">
      <c r="A38" s="165"/>
      <c r="B38" s="165"/>
      <c r="C38" s="124" t="s">
        <v>7</v>
      </c>
      <c r="D38" s="125">
        <v>287</v>
      </c>
      <c r="E38" s="126">
        <f>(D38/D36)</f>
        <v>1.6882352941176471</v>
      </c>
      <c r="F38" s="126"/>
      <c r="G38" s="125">
        <v>281</v>
      </c>
      <c r="H38" s="126">
        <f>(G38/G36)</f>
        <v>1.6432748538011697</v>
      </c>
      <c r="I38" s="126"/>
      <c r="J38" s="125">
        <v>258</v>
      </c>
      <c r="K38" s="126">
        <f>(J38/J36)</f>
        <v>1.449438202247191</v>
      </c>
      <c r="L38" s="126"/>
      <c r="M38" s="125">
        <v>285</v>
      </c>
      <c r="N38" s="126">
        <f>(M38/M36)</f>
        <v>1.2954545454545454</v>
      </c>
      <c r="O38" s="126"/>
      <c r="P38" s="125">
        <v>279</v>
      </c>
      <c r="Q38" s="126">
        <f>(P38/P36)</f>
        <v>1.4607329842931938</v>
      </c>
      <c r="R38" s="126"/>
      <c r="S38" s="125">
        <v>263</v>
      </c>
      <c r="T38" s="126">
        <f>(S38/S36)</f>
        <v>1.3769633507853403</v>
      </c>
      <c r="U38" s="126"/>
      <c r="V38" s="125">
        <f>268+2</f>
        <v>270</v>
      </c>
      <c r="W38" s="126">
        <f>(V38/V36)</f>
        <v>1.4438502673796791</v>
      </c>
      <c r="X38" s="126"/>
      <c r="Y38" s="125">
        <f>283+3</f>
        <v>286</v>
      </c>
      <c r="Z38" s="126">
        <f>(Y38/Y36)</f>
        <v>1.580110497237569</v>
      </c>
      <c r="AA38" s="126"/>
      <c r="AB38" s="125">
        <f>276+3</f>
        <v>279</v>
      </c>
      <c r="AC38" s="126">
        <f>(AB38/AB36)</f>
        <v>1.5414364640883977</v>
      </c>
      <c r="AD38" s="126"/>
      <c r="AE38" s="125">
        <f>285+4</f>
        <v>289</v>
      </c>
      <c r="AF38" s="126">
        <f>(AE38/AE36)</f>
        <v>1.5372340425531914</v>
      </c>
      <c r="AG38" s="126"/>
      <c r="AH38" s="125">
        <f>283+3</f>
        <v>286</v>
      </c>
      <c r="AI38" s="126">
        <f>(AH38/AH36)</f>
        <v>1.5543478260869565</v>
      </c>
      <c r="AJ38" s="126"/>
      <c r="AK38" s="125">
        <f>276-1</f>
        <v>275</v>
      </c>
      <c r="AL38" s="126">
        <f>(AK38/AK36)</f>
        <v>1.5625</v>
      </c>
      <c r="AM38" s="124"/>
      <c r="AN38" s="125">
        <v>255</v>
      </c>
      <c r="AO38" s="126">
        <f>(AN38/AN36)</f>
        <v>1.1860465116279071</v>
      </c>
      <c r="AP38" s="124"/>
      <c r="AQ38" s="125">
        <v>266</v>
      </c>
      <c r="AR38" s="126">
        <f>(AQ38/AQ36)</f>
        <v>1.0813008130081301</v>
      </c>
      <c r="AS38" s="124"/>
      <c r="AT38" s="125">
        <v>239</v>
      </c>
      <c r="AU38" s="126">
        <f>(AT38/AT36)</f>
        <v>0.94466403162055335</v>
      </c>
      <c r="AV38" s="124"/>
      <c r="AW38" s="125">
        <v>232</v>
      </c>
      <c r="AX38" s="126">
        <f>(AW38/AW36)</f>
        <v>0.8498168498168498</v>
      </c>
      <c r="AY38" s="124"/>
      <c r="AZ38" s="125">
        <v>215</v>
      </c>
      <c r="BA38" s="126">
        <f>(AZ38/AZ36)</f>
        <v>0.89958158995815896</v>
      </c>
      <c r="BB38" s="124"/>
      <c r="BC38" s="125">
        <v>227</v>
      </c>
      <c r="BD38" s="126">
        <f>(BC38/BC36)</f>
        <v>0.90438247011952189</v>
      </c>
      <c r="BE38" s="124"/>
      <c r="BF38" s="125">
        <v>210</v>
      </c>
      <c r="BG38" s="126">
        <f>(BF38/BF36)</f>
        <v>0.90517241379310343</v>
      </c>
      <c r="BH38" s="124"/>
      <c r="BI38" s="125">
        <v>16</v>
      </c>
      <c r="BJ38" s="126">
        <f>(BI38/BI36)</f>
        <v>6.1538461538461542E-2</v>
      </c>
      <c r="BK38" s="124"/>
      <c r="BL38" s="125">
        <v>22</v>
      </c>
      <c r="BM38" s="126">
        <f>(BL38/BL36)</f>
        <v>7.7738515901060068E-2</v>
      </c>
      <c r="BN38" s="124"/>
      <c r="BO38" s="125">
        <v>29</v>
      </c>
      <c r="BP38" s="126">
        <f>(BO38/BO36)</f>
        <v>0.10431654676258993</v>
      </c>
      <c r="BQ38" s="124"/>
      <c r="BR38" s="125">
        <v>31</v>
      </c>
      <c r="BS38" s="126">
        <f>(BR38/BR36)</f>
        <v>0.10333333333333333</v>
      </c>
      <c r="BT38" s="124"/>
      <c r="BU38" s="125">
        <v>31</v>
      </c>
      <c r="BV38" s="126">
        <f>(BU38/BU36)</f>
        <v>0.10064935064935066</v>
      </c>
      <c r="BW38" s="124"/>
      <c r="BX38" s="125">
        <v>30</v>
      </c>
      <c r="BY38" s="127">
        <f>BX38/BX36</f>
        <v>9.0634441087613288E-2</v>
      </c>
      <c r="BZ38" s="124"/>
      <c r="CA38" s="125">
        <v>33</v>
      </c>
      <c r="CB38" s="127">
        <f>CA38/CA36</f>
        <v>0.10749185667752444</v>
      </c>
      <c r="CC38" s="124"/>
      <c r="CD38" s="125">
        <v>28</v>
      </c>
      <c r="CE38" s="127">
        <f>CD38/CD36</f>
        <v>8.6956521739130432E-2</v>
      </c>
      <c r="CF38" s="124"/>
      <c r="CG38" s="125">
        <v>30</v>
      </c>
      <c r="CH38" s="127">
        <f>CG38/CG36</f>
        <v>8.797653958944282E-2</v>
      </c>
      <c r="CI38" s="126"/>
      <c r="CJ38" s="125">
        <v>30</v>
      </c>
      <c r="CK38" s="127">
        <f>CJ38/CJ36</f>
        <v>8.8495575221238937E-2</v>
      </c>
      <c r="CL38" s="126"/>
      <c r="CM38" s="125">
        <v>16</v>
      </c>
      <c r="CN38" s="127">
        <f>CM38/CM36</f>
        <v>5.8181818181818182E-2</v>
      </c>
      <c r="CO38" s="126"/>
      <c r="CP38" s="125">
        <v>26</v>
      </c>
      <c r="CQ38" s="127">
        <f>CP38/CP36</f>
        <v>9.4545454545454544E-2</v>
      </c>
      <c r="CR38" s="126"/>
      <c r="CS38" s="125">
        <v>17</v>
      </c>
      <c r="CT38" s="127">
        <f>CS38/CS36</f>
        <v>6.0070671378091869E-2</v>
      </c>
      <c r="CU38" s="126"/>
      <c r="CV38" s="125">
        <v>15</v>
      </c>
      <c r="CW38" s="127">
        <f>CV38/CV36</f>
        <v>5.3191489361702128E-2</v>
      </c>
      <c r="CX38" s="125"/>
      <c r="CY38" s="125">
        <v>11</v>
      </c>
      <c r="CZ38" s="127">
        <f>CY38/CY36</f>
        <v>3.9145907473309607E-2</v>
      </c>
      <c r="DA38" s="125"/>
      <c r="DB38" s="125">
        <v>9</v>
      </c>
      <c r="DC38" s="127">
        <f>DB38/DB36</f>
        <v>3.1690140845070422E-2</v>
      </c>
    </row>
    <row r="39" spans="1:107" s="102" customFormat="1" ht="15" customHeight="1">
      <c r="A39" s="113" t="s">
        <v>647</v>
      </c>
      <c r="B39" s="113"/>
      <c r="C39" s="113"/>
      <c r="D39" s="114"/>
      <c r="E39" s="115"/>
      <c r="F39" s="115"/>
      <c r="G39" s="114"/>
      <c r="H39" s="115"/>
      <c r="I39" s="115"/>
      <c r="J39" s="114"/>
      <c r="K39" s="115"/>
      <c r="L39" s="115"/>
      <c r="M39" s="114"/>
      <c r="N39" s="115"/>
      <c r="O39" s="115"/>
      <c r="P39" s="114"/>
      <c r="Q39" s="115"/>
      <c r="R39" s="115"/>
      <c r="S39" s="114"/>
      <c r="T39" s="115"/>
      <c r="U39" s="115"/>
      <c r="V39" s="114"/>
      <c r="W39" s="115"/>
      <c r="X39" s="115"/>
      <c r="Y39" s="114"/>
      <c r="Z39" s="115"/>
      <c r="AA39" s="115"/>
      <c r="AB39" s="114"/>
      <c r="AC39" s="115"/>
      <c r="AD39" s="115"/>
      <c r="AE39" s="114"/>
      <c r="AF39" s="115"/>
      <c r="AG39" s="115"/>
      <c r="AH39" s="114"/>
      <c r="AI39" s="115"/>
      <c r="AJ39" s="115"/>
      <c r="AK39" s="114"/>
      <c r="AL39" s="115"/>
      <c r="AM39" s="113"/>
      <c r="AN39" s="114"/>
      <c r="AO39" s="115"/>
      <c r="AP39" s="113"/>
      <c r="AQ39" s="114"/>
      <c r="AR39" s="115"/>
      <c r="AS39" s="113"/>
      <c r="AT39" s="114"/>
      <c r="AU39" s="115"/>
      <c r="AV39" s="113"/>
      <c r="AW39" s="114"/>
      <c r="AX39" s="115"/>
      <c r="AY39" s="113"/>
      <c r="AZ39" s="114"/>
      <c r="BA39" s="115"/>
      <c r="BB39" s="113"/>
      <c r="BC39" s="114"/>
      <c r="BD39" s="115"/>
      <c r="BE39" s="113"/>
      <c r="BF39" s="114"/>
      <c r="BG39" s="115"/>
      <c r="BH39" s="113"/>
      <c r="BI39" s="114"/>
      <c r="BJ39" s="115"/>
      <c r="BK39" s="113"/>
      <c r="BL39" s="114"/>
      <c r="BM39" s="115"/>
      <c r="BN39" s="113"/>
      <c r="BO39" s="114"/>
      <c r="BP39" s="115"/>
      <c r="BQ39" s="113"/>
      <c r="BR39" s="114"/>
      <c r="BS39" s="115"/>
      <c r="BT39" s="113"/>
      <c r="BU39" s="114"/>
      <c r="BV39" s="115"/>
      <c r="BW39" s="113"/>
      <c r="BX39" s="114">
        <v>2748</v>
      </c>
      <c r="BY39" s="134">
        <f>BX39/BX48</f>
        <v>0.16892058028030491</v>
      </c>
      <c r="BZ39" s="113"/>
      <c r="CA39" s="114">
        <v>2827</v>
      </c>
      <c r="CB39" s="134">
        <f>CA39/CA48</f>
        <v>0.16982038805790833</v>
      </c>
      <c r="CC39" s="113"/>
      <c r="CD39" s="114">
        <v>2812</v>
      </c>
      <c r="CE39" s="134">
        <f>CD39/CD48</f>
        <v>0.16727142942121231</v>
      </c>
      <c r="CF39" s="113"/>
      <c r="CG39" s="114">
        <v>2879</v>
      </c>
      <c r="CH39" s="134">
        <f>CG39/CG48</f>
        <v>0.1686090775988287</v>
      </c>
      <c r="CI39" s="115"/>
      <c r="CJ39" s="114">
        <f>SUM(CJ40:CJ42)</f>
        <v>2772</v>
      </c>
      <c r="CK39" s="134">
        <f>CJ39/CJ48</f>
        <v>0.16352052855120339</v>
      </c>
      <c r="CL39" s="115"/>
      <c r="CM39" s="114">
        <f>SUM(CM40:CM42)</f>
        <v>2669</v>
      </c>
      <c r="CN39" s="134">
        <f>CM39/CM48</f>
        <v>0.14655172413793102</v>
      </c>
      <c r="CO39" s="115"/>
      <c r="CP39" s="114">
        <f>SUM(CP40:CP42)</f>
        <v>2460</v>
      </c>
      <c r="CQ39" s="134">
        <f>CP39/CP48</f>
        <v>0.14988119173825626</v>
      </c>
      <c r="CR39" s="115"/>
      <c r="CS39" s="114">
        <f>SUM(CS40:CS42)</f>
        <v>2556</v>
      </c>
      <c r="CT39" s="134">
        <f>CS39/CS48</f>
        <v>0.16537267080745341</v>
      </c>
      <c r="CU39" s="115"/>
      <c r="CV39" s="114">
        <f>SUM(CV40:CV42)</f>
        <v>2458</v>
      </c>
      <c r="CW39" s="134">
        <f>CV39/CV48</f>
        <v>0.1573220686123912</v>
      </c>
      <c r="CX39" s="114"/>
      <c r="CY39" s="114">
        <f>SUM(CY40:CY42)</f>
        <v>2502</v>
      </c>
      <c r="CZ39" s="134">
        <f>CY39/CY48</f>
        <v>0.15524944154877141</v>
      </c>
      <c r="DA39" s="114"/>
      <c r="DB39" s="114">
        <f>SUM(DB40:DB42)</f>
        <v>2510</v>
      </c>
      <c r="DC39" s="134">
        <f>DB39/DB48</f>
        <v>0.15664003994008988</v>
      </c>
    </row>
    <row r="40" spans="1:107" s="179" customFormat="1" ht="12" customHeight="1">
      <c r="A40" s="176"/>
      <c r="B40" s="158"/>
      <c r="C40" s="119" t="s">
        <v>645</v>
      </c>
      <c r="D40" s="159">
        <v>662</v>
      </c>
      <c r="E40" s="177"/>
      <c r="F40" s="177"/>
      <c r="G40" s="159">
        <v>583</v>
      </c>
      <c r="H40" s="177"/>
      <c r="I40" s="177"/>
      <c r="J40" s="159">
        <v>638</v>
      </c>
      <c r="K40" s="177"/>
      <c r="L40" s="177"/>
      <c r="M40" s="159">
        <v>646</v>
      </c>
      <c r="N40" s="177"/>
      <c r="O40" s="177"/>
      <c r="P40" s="159">
        <v>608</v>
      </c>
      <c r="Q40" s="177"/>
      <c r="R40" s="177"/>
      <c r="S40" s="159">
        <v>613</v>
      </c>
      <c r="T40" s="177"/>
      <c r="U40" s="177"/>
      <c r="V40" s="159">
        <v>619</v>
      </c>
      <c r="W40" s="177"/>
      <c r="X40" s="177"/>
      <c r="Y40" s="159">
        <v>655</v>
      </c>
      <c r="Z40" s="177"/>
      <c r="AA40" s="177"/>
      <c r="AB40" s="159">
        <v>653</v>
      </c>
      <c r="AC40" s="177"/>
      <c r="AD40" s="177"/>
      <c r="AE40" s="159">
        <v>637</v>
      </c>
      <c r="AF40" s="177"/>
      <c r="AG40" s="177"/>
      <c r="AH40" s="159">
        <v>661</v>
      </c>
      <c r="AI40" s="177"/>
      <c r="AJ40" s="177"/>
      <c r="AK40" s="159">
        <v>643</v>
      </c>
      <c r="AL40" s="177"/>
      <c r="AM40" s="176"/>
      <c r="AN40" s="159">
        <v>656</v>
      </c>
      <c r="AO40" s="177"/>
      <c r="AP40" s="176"/>
      <c r="AQ40" s="159">
        <v>722</v>
      </c>
      <c r="AR40" s="177"/>
      <c r="AS40" s="176"/>
      <c r="AT40" s="159">
        <v>710</v>
      </c>
      <c r="AU40" s="177"/>
      <c r="AV40" s="176"/>
      <c r="AW40" s="159">
        <v>630</v>
      </c>
      <c r="AX40" s="177"/>
      <c r="AY40" s="176"/>
      <c r="AZ40" s="159">
        <v>677</v>
      </c>
      <c r="BA40" s="177"/>
      <c r="BB40" s="176"/>
      <c r="BC40" s="159">
        <v>700</v>
      </c>
      <c r="BD40" s="177"/>
      <c r="BE40" s="176"/>
      <c r="BF40" s="159">
        <v>745</v>
      </c>
      <c r="BG40" s="177"/>
      <c r="BH40" s="176"/>
      <c r="BI40" s="159">
        <v>740</v>
      </c>
      <c r="BJ40" s="177"/>
      <c r="BK40" s="176"/>
      <c r="BL40" s="159">
        <v>717</v>
      </c>
      <c r="BM40" s="177"/>
      <c r="BN40" s="176"/>
      <c r="BO40" s="159">
        <v>745</v>
      </c>
      <c r="BP40" s="177"/>
      <c r="BQ40" s="176"/>
      <c r="BR40" s="159">
        <v>774</v>
      </c>
      <c r="BS40" s="177"/>
      <c r="BT40" s="176"/>
      <c r="BU40" s="159">
        <v>871</v>
      </c>
      <c r="BV40" s="177"/>
      <c r="BW40" s="176"/>
      <c r="BX40" s="77">
        <v>948</v>
      </c>
      <c r="BY40" s="154">
        <f>BX40/BX39</f>
        <v>0.34497816593886466</v>
      </c>
      <c r="BZ40" s="178"/>
      <c r="CA40" s="77">
        <v>995</v>
      </c>
      <c r="CB40" s="154">
        <f>CA40/CA39</f>
        <v>0.35196321188539087</v>
      </c>
      <c r="CC40" s="178"/>
      <c r="CD40" s="77">
        <v>1029</v>
      </c>
      <c r="CE40" s="154">
        <f>CD40/CD39</f>
        <v>0.3659317211948791</v>
      </c>
      <c r="CF40" s="178"/>
      <c r="CG40" s="77">
        <v>1041</v>
      </c>
      <c r="CH40" s="154">
        <f>CG40/CG39</f>
        <v>0.36158388329280999</v>
      </c>
      <c r="CI40" s="120"/>
      <c r="CJ40" s="77">
        <v>944</v>
      </c>
      <c r="CK40" s="154">
        <f>CJ40/CJ39</f>
        <v>0.34054834054834054</v>
      </c>
      <c r="CL40" s="120"/>
      <c r="CM40" s="77">
        <v>889</v>
      </c>
      <c r="CN40" s="154">
        <f>CM40/CM39</f>
        <v>0.33308355189209443</v>
      </c>
      <c r="CO40" s="120"/>
      <c r="CP40" s="77">
        <v>849</v>
      </c>
      <c r="CQ40" s="154">
        <f>CP40/CP39</f>
        <v>0.34512195121951217</v>
      </c>
      <c r="CR40" s="120"/>
      <c r="CS40" s="77">
        <v>859</v>
      </c>
      <c r="CT40" s="154">
        <f>CS40/CS39</f>
        <v>0.33607198748043821</v>
      </c>
      <c r="CU40" s="120"/>
      <c r="CV40" s="77">
        <v>839</v>
      </c>
      <c r="CW40" s="154">
        <f>CV40/CV39</f>
        <v>0.34133441822620014</v>
      </c>
      <c r="CX40" s="77"/>
      <c r="CY40" s="77">
        <v>948</v>
      </c>
      <c r="CZ40" s="154">
        <f>CY40/CY39</f>
        <v>0.37889688249400477</v>
      </c>
      <c r="DA40" s="77"/>
      <c r="DB40" s="77">
        <v>898</v>
      </c>
      <c r="DC40" s="154">
        <f>DB40/DB39</f>
        <v>0.35776892430278884</v>
      </c>
    </row>
    <row r="41" spans="1:107" s="179" customFormat="1" ht="12" customHeight="1">
      <c r="A41" s="176"/>
      <c r="B41" s="176"/>
      <c r="C41" s="119" t="s">
        <v>646</v>
      </c>
      <c r="D41" s="159">
        <v>1419</v>
      </c>
      <c r="E41" s="177"/>
      <c r="F41" s="177"/>
      <c r="G41" s="159">
        <v>1560</v>
      </c>
      <c r="H41" s="177"/>
      <c r="I41" s="177"/>
      <c r="J41" s="159">
        <v>1603</v>
      </c>
      <c r="K41" s="177"/>
      <c r="L41" s="177"/>
      <c r="M41" s="159">
        <v>1655</v>
      </c>
      <c r="N41" s="177"/>
      <c r="O41" s="177"/>
      <c r="P41" s="159">
        <v>1684</v>
      </c>
      <c r="Q41" s="177"/>
      <c r="R41" s="177"/>
      <c r="S41" s="159">
        <v>1561</v>
      </c>
      <c r="T41" s="177"/>
      <c r="U41" s="177"/>
      <c r="V41" s="159">
        <f>1546+5</f>
        <v>1551</v>
      </c>
      <c r="W41" s="177"/>
      <c r="X41" s="177"/>
      <c r="Y41" s="159">
        <f>1527+7</f>
        <v>1534</v>
      </c>
      <c r="Z41" s="177"/>
      <c r="AA41" s="177"/>
      <c r="AB41" s="159">
        <v>1477</v>
      </c>
      <c r="AC41" s="177"/>
      <c r="AD41" s="177"/>
      <c r="AE41" s="159">
        <f>1462+1</f>
        <v>1463</v>
      </c>
      <c r="AF41" s="177"/>
      <c r="AG41" s="177"/>
      <c r="AH41" s="159">
        <f>1518+3</f>
        <v>1521</v>
      </c>
      <c r="AI41" s="177"/>
      <c r="AJ41" s="177"/>
      <c r="AK41" s="159">
        <v>1493</v>
      </c>
      <c r="AL41" s="177"/>
      <c r="AM41" s="176"/>
      <c r="AN41" s="159">
        <v>1588</v>
      </c>
      <c r="AO41" s="177"/>
      <c r="AP41" s="176"/>
      <c r="AQ41" s="159">
        <v>1718</v>
      </c>
      <c r="AR41" s="177"/>
      <c r="AS41" s="176"/>
      <c r="AT41" s="159">
        <v>1686</v>
      </c>
      <c r="AU41" s="177"/>
      <c r="AV41" s="176"/>
      <c r="AW41" s="159">
        <v>1729</v>
      </c>
      <c r="AX41" s="177"/>
      <c r="AY41" s="176"/>
      <c r="AZ41" s="159">
        <v>1616</v>
      </c>
      <c r="BA41" s="177"/>
      <c r="BB41" s="176"/>
      <c r="BC41" s="159">
        <v>1642</v>
      </c>
      <c r="BD41" s="177"/>
      <c r="BE41" s="176"/>
      <c r="BF41" s="159">
        <v>1583</v>
      </c>
      <c r="BG41" s="177"/>
      <c r="BH41" s="176"/>
      <c r="BI41" s="159">
        <v>1633</v>
      </c>
      <c r="BJ41" s="177"/>
      <c r="BK41" s="176"/>
      <c r="BL41" s="159">
        <v>1596</v>
      </c>
      <c r="BM41" s="177"/>
      <c r="BN41" s="176"/>
      <c r="BO41" s="159">
        <v>1504</v>
      </c>
      <c r="BP41" s="177"/>
      <c r="BQ41" s="176"/>
      <c r="BR41" s="159">
        <v>1463</v>
      </c>
      <c r="BS41" s="177"/>
      <c r="BT41" s="176"/>
      <c r="BU41" s="159">
        <v>1413</v>
      </c>
      <c r="BV41" s="177"/>
      <c r="BW41" s="176"/>
      <c r="BX41" s="77">
        <v>1509</v>
      </c>
      <c r="BY41" s="154">
        <f>BX41/BX39</f>
        <v>0.54912663755458513</v>
      </c>
      <c r="BZ41" s="178"/>
      <c r="CA41" s="77">
        <v>1494</v>
      </c>
      <c r="CB41" s="154">
        <f>CA41/CA39</f>
        <v>0.52847541563494871</v>
      </c>
      <c r="CC41" s="178"/>
      <c r="CD41" s="77">
        <v>1412</v>
      </c>
      <c r="CE41" s="154">
        <f>CD41/CD39</f>
        <v>0.50213371266002849</v>
      </c>
      <c r="CF41" s="178"/>
      <c r="CG41" s="77">
        <v>1465</v>
      </c>
      <c r="CH41" s="154">
        <f>CG41/CG39</f>
        <v>0.50885724209795069</v>
      </c>
      <c r="CI41" s="120"/>
      <c r="CJ41" s="77">
        <v>1448</v>
      </c>
      <c r="CK41" s="154">
        <f>CJ41/CJ39</f>
        <v>0.52236652236652237</v>
      </c>
      <c r="CL41" s="120"/>
      <c r="CM41" s="77">
        <v>1453</v>
      </c>
      <c r="CN41" s="154">
        <f>CM41/CM39</f>
        <v>0.54439865118021735</v>
      </c>
      <c r="CO41" s="120"/>
      <c r="CP41" s="77">
        <v>1372</v>
      </c>
      <c r="CQ41" s="154">
        <f>CP41/CP39</f>
        <v>0.55772357723577237</v>
      </c>
      <c r="CR41" s="120"/>
      <c r="CS41" s="77">
        <v>1440</v>
      </c>
      <c r="CT41" s="154">
        <f>CS41/CS39</f>
        <v>0.56338028169014087</v>
      </c>
      <c r="CU41" s="120"/>
      <c r="CV41" s="77">
        <v>1307</v>
      </c>
      <c r="CW41" s="154">
        <f>CV41/CV39</f>
        <v>0.53173311635475995</v>
      </c>
      <c r="CX41" s="77"/>
      <c r="CY41" s="77">
        <v>1344</v>
      </c>
      <c r="CZ41" s="154">
        <f>CY41/CY39</f>
        <v>0.53717026378896882</v>
      </c>
      <c r="DA41" s="77"/>
      <c r="DB41" s="77">
        <v>1238</v>
      </c>
      <c r="DC41" s="154">
        <f>DB41/DB39</f>
        <v>0.49322709163346612</v>
      </c>
    </row>
    <row r="42" spans="1:107" s="166" customFormat="1" ht="14.25" customHeight="1">
      <c r="A42" s="180"/>
      <c r="B42" s="206"/>
      <c r="C42" s="181" t="s">
        <v>652</v>
      </c>
      <c r="D42" s="182"/>
      <c r="E42" s="183"/>
      <c r="F42" s="183"/>
      <c r="G42" s="182"/>
      <c r="H42" s="183"/>
      <c r="I42" s="183"/>
      <c r="J42" s="182"/>
      <c r="K42" s="183"/>
      <c r="L42" s="183"/>
      <c r="M42" s="182"/>
      <c r="N42" s="183"/>
      <c r="O42" s="183"/>
      <c r="P42" s="182"/>
      <c r="Q42" s="183"/>
      <c r="R42" s="183"/>
      <c r="S42" s="182"/>
      <c r="T42" s="183"/>
      <c r="U42" s="183"/>
      <c r="V42" s="180"/>
      <c r="W42" s="183"/>
      <c r="X42" s="183"/>
      <c r="Y42" s="182"/>
      <c r="Z42" s="183"/>
      <c r="AA42" s="183"/>
      <c r="AB42" s="182"/>
      <c r="AC42" s="183"/>
      <c r="AD42" s="183"/>
      <c r="AE42" s="182"/>
      <c r="AF42" s="183"/>
      <c r="AG42" s="183"/>
      <c r="AH42" s="182"/>
      <c r="AI42" s="183"/>
      <c r="AJ42" s="183"/>
      <c r="AK42" s="182"/>
      <c r="AL42" s="183"/>
      <c r="AM42" s="180"/>
      <c r="AN42" s="182"/>
      <c r="AO42" s="183"/>
      <c r="AP42" s="180"/>
      <c r="AQ42" s="182"/>
      <c r="AR42" s="183"/>
      <c r="AS42" s="180"/>
      <c r="AT42" s="182"/>
      <c r="AU42" s="183"/>
      <c r="AV42" s="180"/>
      <c r="AW42" s="182"/>
      <c r="AX42" s="183"/>
      <c r="AY42" s="180"/>
      <c r="AZ42" s="182"/>
      <c r="BA42" s="183"/>
      <c r="BB42" s="180"/>
      <c r="BC42" s="182"/>
      <c r="BD42" s="183"/>
      <c r="BE42" s="180"/>
      <c r="BF42" s="182"/>
      <c r="BG42" s="183"/>
      <c r="BH42" s="180"/>
      <c r="BI42" s="182"/>
      <c r="BJ42" s="183"/>
      <c r="BK42" s="180"/>
      <c r="BL42" s="182"/>
      <c r="BM42" s="183"/>
      <c r="BN42" s="180"/>
      <c r="BO42" s="182"/>
      <c r="BP42" s="183"/>
      <c r="BQ42" s="180"/>
      <c r="BR42" s="182"/>
      <c r="BS42" s="183"/>
      <c r="BT42" s="180"/>
      <c r="BU42" s="205">
        <v>275</v>
      </c>
      <c r="BV42" s="183"/>
      <c r="BW42" s="180"/>
      <c r="BX42" s="207">
        <v>291</v>
      </c>
      <c r="BY42" s="191">
        <f>BX42/BX39</f>
        <v>0.10589519650655022</v>
      </c>
      <c r="BZ42" s="189"/>
      <c r="CA42" s="207">
        <v>338</v>
      </c>
      <c r="CB42" s="191">
        <f>CA42/CA39</f>
        <v>0.11956137247966042</v>
      </c>
      <c r="CC42" s="189"/>
      <c r="CD42" s="207">
        <v>371</v>
      </c>
      <c r="CE42" s="191">
        <f>CD42/CD39</f>
        <v>0.13193456614509247</v>
      </c>
      <c r="CF42" s="189"/>
      <c r="CG42" s="207">
        <v>373</v>
      </c>
      <c r="CH42" s="191">
        <f>CG42/CG39</f>
        <v>0.12955887460923932</v>
      </c>
      <c r="CI42" s="190"/>
      <c r="CJ42" s="207">
        <v>380</v>
      </c>
      <c r="CK42" s="191">
        <f>CJ42/CJ39</f>
        <v>0.13708513708513709</v>
      </c>
      <c r="CL42" s="190"/>
      <c r="CM42" s="207">
        <v>327</v>
      </c>
      <c r="CN42" s="191">
        <f>CM42/CM39</f>
        <v>0.12251779692768827</v>
      </c>
      <c r="CO42" s="190"/>
      <c r="CP42" s="207">
        <v>239</v>
      </c>
      <c r="CQ42" s="191">
        <f>CP42/CP39</f>
        <v>9.7154471544715446E-2</v>
      </c>
      <c r="CR42" s="190"/>
      <c r="CS42" s="207">
        <v>257</v>
      </c>
      <c r="CT42" s="191">
        <f>CS42/CS39</f>
        <v>0.10054773082942096</v>
      </c>
      <c r="CU42" s="190"/>
      <c r="CV42" s="207">
        <v>312</v>
      </c>
      <c r="CW42" s="191">
        <f>CV42/CV39</f>
        <v>0.12693246541903988</v>
      </c>
      <c r="CX42" s="207"/>
      <c r="CY42" s="207">
        <v>210</v>
      </c>
      <c r="CZ42" s="191">
        <f>CY42/CY39</f>
        <v>8.3932853717026384E-2</v>
      </c>
      <c r="DA42" s="207"/>
      <c r="DB42" s="207">
        <v>374</v>
      </c>
      <c r="DC42" s="191">
        <f>DB42/DB39</f>
        <v>0.14900398406374502</v>
      </c>
    </row>
    <row r="43" spans="1:107" s="166" customFormat="1" ht="9.75" hidden="1" customHeight="1">
      <c r="A43" s="180"/>
      <c r="B43" s="180"/>
      <c r="C43" s="181"/>
      <c r="D43" s="182">
        <v>163</v>
      </c>
      <c r="E43" s="183"/>
      <c r="F43" s="183"/>
      <c r="G43" s="182">
        <v>158</v>
      </c>
      <c r="H43" s="183"/>
      <c r="I43" s="183"/>
      <c r="J43" s="182">
        <v>166</v>
      </c>
      <c r="K43" s="183"/>
      <c r="L43" s="183"/>
      <c r="M43" s="182">
        <v>185</v>
      </c>
      <c r="N43" s="183"/>
      <c r="O43" s="183"/>
      <c r="P43" s="182">
        <v>191</v>
      </c>
      <c r="Q43" s="183"/>
      <c r="R43" s="183"/>
      <c r="S43" s="182">
        <v>191</v>
      </c>
      <c r="T43" s="183"/>
      <c r="U43" s="183"/>
      <c r="V43" s="182">
        <f>199+2</f>
        <v>201</v>
      </c>
      <c r="W43" s="183"/>
      <c r="X43" s="183"/>
      <c r="Y43" s="182">
        <v>175</v>
      </c>
      <c r="Z43" s="183"/>
      <c r="AA43" s="183"/>
      <c r="AB43" s="182">
        <v>185</v>
      </c>
      <c r="AC43" s="183"/>
      <c r="AD43" s="183"/>
      <c r="AE43" s="182">
        <v>210</v>
      </c>
      <c r="AF43" s="183"/>
      <c r="AG43" s="183"/>
      <c r="AH43" s="182">
        <f>195+2</f>
        <v>197</v>
      </c>
      <c r="AI43" s="183"/>
      <c r="AJ43" s="183"/>
      <c r="AK43" s="182">
        <v>189</v>
      </c>
      <c r="AL43" s="183"/>
      <c r="AM43" s="180"/>
      <c r="AN43" s="182">
        <v>215</v>
      </c>
      <c r="AO43" s="183"/>
      <c r="AP43" s="180"/>
      <c r="AQ43" s="182">
        <v>217</v>
      </c>
      <c r="AR43" s="183"/>
      <c r="AS43" s="180"/>
      <c r="AT43" s="182">
        <v>219</v>
      </c>
      <c r="AU43" s="183"/>
      <c r="AV43" s="180"/>
      <c r="AW43" s="182">
        <v>193</v>
      </c>
      <c r="AX43" s="183"/>
      <c r="AY43" s="180"/>
      <c r="AZ43" s="182">
        <v>201</v>
      </c>
      <c r="BA43" s="183"/>
      <c r="BB43" s="180"/>
      <c r="BC43" s="182">
        <v>191</v>
      </c>
      <c r="BD43" s="183"/>
      <c r="BE43" s="180"/>
      <c r="BF43" s="182">
        <v>178</v>
      </c>
      <c r="BG43" s="183"/>
      <c r="BH43" s="180"/>
      <c r="BI43" s="182">
        <v>165</v>
      </c>
      <c r="BJ43" s="183"/>
      <c r="BK43" s="180"/>
      <c r="BL43" s="182">
        <v>202</v>
      </c>
      <c r="BM43" s="183"/>
      <c r="BN43" s="180"/>
      <c r="BO43" s="182">
        <v>221</v>
      </c>
      <c r="BP43" s="183"/>
      <c r="BQ43" s="180"/>
      <c r="BR43" s="182">
        <v>240</v>
      </c>
      <c r="BS43" s="183"/>
      <c r="BT43" s="180"/>
      <c r="BU43" s="205"/>
      <c r="BV43" s="184"/>
      <c r="BW43" s="185"/>
      <c r="BX43" s="186"/>
      <c r="BY43" s="187"/>
      <c r="BZ43" s="188"/>
      <c r="CA43" s="186"/>
      <c r="CB43" s="187"/>
      <c r="CC43" s="188"/>
      <c r="CD43" s="186"/>
      <c r="CE43" s="187"/>
      <c r="CF43" s="189"/>
      <c r="CG43" s="186"/>
      <c r="CH43" s="187"/>
      <c r="CI43" s="190"/>
      <c r="CJ43" s="186"/>
      <c r="CK43" s="187"/>
      <c r="CL43" s="190"/>
      <c r="CM43" s="186"/>
      <c r="CN43" s="187"/>
      <c r="CO43" s="190"/>
      <c r="CP43" s="186"/>
      <c r="CQ43" s="187"/>
      <c r="CR43" s="190"/>
      <c r="CS43" s="186"/>
      <c r="CT43" s="187"/>
      <c r="CU43" s="190"/>
      <c r="CV43" s="186"/>
      <c r="CW43" s="187"/>
      <c r="CX43" s="186"/>
      <c r="CY43" s="186"/>
      <c r="CZ43" s="186"/>
      <c r="DA43" s="186"/>
      <c r="DB43" s="186"/>
      <c r="DC43" s="218"/>
    </row>
    <row r="44" spans="1:107" s="118" customFormat="1" ht="15" hidden="1" customHeight="1">
      <c r="A44" s="109"/>
      <c r="B44" s="109"/>
      <c r="C44" s="109" t="s">
        <v>637</v>
      </c>
      <c r="D44" s="110">
        <v>1419</v>
      </c>
      <c r="E44" s="111"/>
      <c r="F44" s="111"/>
      <c r="G44" s="110">
        <v>1560</v>
      </c>
      <c r="H44" s="111"/>
      <c r="I44" s="111"/>
      <c r="J44" s="110">
        <v>1603</v>
      </c>
      <c r="K44" s="111"/>
      <c r="L44" s="111"/>
      <c r="M44" s="110">
        <v>1655</v>
      </c>
      <c r="N44" s="111"/>
      <c r="O44" s="111"/>
      <c r="P44" s="110">
        <v>1684</v>
      </c>
      <c r="Q44" s="111"/>
      <c r="R44" s="111"/>
      <c r="S44" s="110">
        <v>1561</v>
      </c>
      <c r="T44" s="111"/>
      <c r="U44" s="111"/>
      <c r="V44" s="110">
        <f>1546+5</f>
        <v>1551</v>
      </c>
      <c r="W44" s="111"/>
      <c r="X44" s="111"/>
      <c r="Y44" s="110">
        <f>1527+7</f>
        <v>1534</v>
      </c>
      <c r="Z44" s="111"/>
      <c r="AA44" s="111"/>
      <c r="AB44" s="110">
        <v>1477</v>
      </c>
      <c r="AC44" s="111"/>
      <c r="AD44" s="111"/>
      <c r="AE44" s="110">
        <f>1462+1</f>
        <v>1463</v>
      </c>
      <c r="AF44" s="111"/>
      <c r="AG44" s="111"/>
      <c r="AH44" s="110">
        <f>1518+3</f>
        <v>1521</v>
      </c>
      <c r="AI44" s="111"/>
      <c r="AJ44" s="111"/>
      <c r="AK44" s="110">
        <v>1493</v>
      </c>
      <c r="AL44" s="111"/>
      <c r="AM44" s="109"/>
      <c r="AN44" s="110">
        <v>1588</v>
      </c>
      <c r="AO44" s="111"/>
      <c r="AP44" s="109"/>
      <c r="AQ44" s="110">
        <v>1718</v>
      </c>
      <c r="AR44" s="111"/>
      <c r="AS44" s="109"/>
      <c r="AT44" s="110">
        <v>1686</v>
      </c>
      <c r="AU44" s="111"/>
      <c r="AV44" s="109"/>
      <c r="AW44" s="110">
        <v>1729</v>
      </c>
      <c r="AX44" s="111"/>
      <c r="AY44" s="109"/>
      <c r="AZ44" s="110">
        <v>1616</v>
      </c>
      <c r="BA44" s="111"/>
      <c r="BB44" s="109"/>
      <c r="BC44" s="110">
        <v>1642</v>
      </c>
      <c r="BD44" s="111"/>
      <c r="BE44" s="109"/>
      <c r="BF44" s="110">
        <v>1583</v>
      </c>
      <c r="BG44" s="111"/>
      <c r="BH44" s="109"/>
      <c r="BI44" s="110">
        <f>SUM(BI40:BI43)</f>
        <v>2538</v>
      </c>
      <c r="BJ44" s="111"/>
      <c r="BK44" s="109"/>
      <c r="BL44" s="110">
        <f>SUM(BL40:BL43)</f>
        <v>2515</v>
      </c>
      <c r="BM44" s="111"/>
      <c r="BN44" s="109"/>
      <c r="BO44" s="110">
        <f>SUM(BO40:BO43)</f>
        <v>2470</v>
      </c>
      <c r="BP44" s="111"/>
      <c r="BQ44" s="109"/>
      <c r="BR44" s="110">
        <f>SUM(BR40:BR43)</f>
        <v>2477</v>
      </c>
      <c r="BS44" s="111"/>
      <c r="BT44" s="109"/>
      <c r="BU44" s="110">
        <f>SUM(BU40:BU42)</f>
        <v>2559</v>
      </c>
      <c r="BV44" s="111"/>
      <c r="BW44" s="109"/>
      <c r="BX44" s="110">
        <v>2748</v>
      </c>
      <c r="BY44" s="136"/>
      <c r="BZ44" s="109"/>
      <c r="CA44" s="110">
        <v>2827</v>
      </c>
      <c r="CB44" s="136"/>
      <c r="CC44" s="109"/>
      <c r="CD44" s="110">
        <v>2812</v>
      </c>
      <c r="CE44" s="136"/>
      <c r="CF44" s="109"/>
      <c r="CG44" s="110">
        <v>2879</v>
      </c>
      <c r="CH44" s="136"/>
      <c r="CI44" s="112"/>
      <c r="CJ44" s="110"/>
      <c r="CK44" s="136"/>
      <c r="CL44" s="112"/>
      <c r="CM44" s="110">
        <v>2879</v>
      </c>
      <c r="CN44" s="136"/>
      <c r="CO44" s="112"/>
      <c r="CP44" s="110">
        <v>2879</v>
      </c>
      <c r="CQ44" s="136"/>
      <c r="CR44" s="112"/>
      <c r="CS44" s="110">
        <v>2879</v>
      </c>
      <c r="CT44" s="136"/>
      <c r="CU44" s="112"/>
      <c r="CV44" s="110">
        <v>2879</v>
      </c>
      <c r="CW44" s="136"/>
      <c r="CX44" s="110"/>
      <c r="CY44" s="110"/>
      <c r="CZ44" s="110"/>
      <c r="DA44" s="110"/>
      <c r="DB44" s="110"/>
      <c r="DC44" s="219"/>
    </row>
    <row r="45" spans="1:107" s="102" customFormat="1" ht="15" customHeight="1">
      <c r="A45" s="102" t="s">
        <v>664</v>
      </c>
      <c r="D45" s="103"/>
      <c r="E45" s="104"/>
      <c r="F45" s="104"/>
      <c r="G45" s="103"/>
      <c r="H45" s="104"/>
      <c r="I45" s="104"/>
      <c r="J45" s="103"/>
      <c r="K45" s="104"/>
      <c r="L45" s="104"/>
      <c r="M45" s="103"/>
      <c r="N45" s="104"/>
      <c r="O45" s="104"/>
      <c r="P45" s="103"/>
      <c r="Q45" s="104"/>
      <c r="R45" s="104"/>
      <c r="S45" s="103"/>
      <c r="T45" s="104"/>
      <c r="U45" s="104"/>
      <c r="V45" s="103"/>
      <c r="W45" s="104"/>
      <c r="X45" s="104"/>
      <c r="Y45" s="103"/>
      <c r="Z45" s="104"/>
      <c r="AA45" s="104"/>
      <c r="AB45" s="103"/>
      <c r="AC45" s="104"/>
      <c r="AD45" s="104"/>
      <c r="AE45" s="103"/>
      <c r="AF45" s="104"/>
      <c r="AG45" s="104"/>
      <c r="AH45" s="103"/>
      <c r="AI45" s="104"/>
      <c r="AJ45" s="104"/>
      <c r="AK45" s="103"/>
      <c r="AL45" s="104"/>
      <c r="AN45" s="103"/>
      <c r="AO45" s="104"/>
      <c r="AQ45" s="103"/>
      <c r="AR45" s="104"/>
      <c r="AT45" s="103"/>
      <c r="AU45" s="104"/>
      <c r="AW45" s="103"/>
      <c r="AX45" s="104"/>
      <c r="AZ45" s="103"/>
      <c r="BA45" s="104"/>
      <c r="BC45" s="103"/>
      <c r="BD45" s="104"/>
      <c r="BF45" s="103"/>
      <c r="BG45" s="104"/>
      <c r="BI45" s="103"/>
      <c r="BJ45" s="104"/>
      <c r="BL45" s="103"/>
      <c r="BM45" s="104"/>
      <c r="BO45" s="103"/>
      <c r="BP45" s="104"/>
      <c r="BR45" s="103"/>
      <c r="BS45" s="104"/>
      <c r="BU45" s="103"/>
      <c r="BV45" s="104"/>
      <c r="BX45" s="103">
        <v>6970</v>
      </c>
      <c r="BY45" s="106">
        <f>BX45/BX48</f>
        <v>0.42844848782886646</v>
      </c>
      <c r="CA45" s="103">
        <v>7125</v>
      </c>
      <c r="CB45" s="106">
        <f>CA45/CA48</f>
        <v>0.428005045954226</v>
      </c>
      <c r="CD45" s="103">
        <v>7218</v>
      </c>
      <c r="CE45" s="106">
        <f>CD45/CD48</f>
        <v>0.42936172744036644</v>
      </c>
      <c r="CG45" s="103">
        <v>7350</v>
      </c>
      <c r="CH45" s="106">
        <f>CG45/CG48</f>
        <v>0.43045387994143486</v>
      </c>
      <c r="CI45" s="104"/>
      <c r="CJ45" s="103">
        <f>SUM(CJ46:CJ47)</f>
        <v>7361</v>
      </c>
      <c r="CK45" s="106">
        <f>CJ45/CJ48</f>
        <v>0.43422605002359604</v>
      </c>
      <c r="CL45" s="104"/>
      <c r="CM45" s="103">
        <f>8450+274</f>
        <v>8724</v>
      </c>
      <c r="CN45" s="106">
        <f>CM45/CM48</f>
        <v>0.47902481880079067</v>
      </c>
      <c r="CO45" s="104"/>
      <c r="CP45" s="103">
        <f>SUM(CP46:CP47)</f>
        <v>7097</v>
      </c>
      <c r="CQ45" s="106">
        <f>CP45/CP48</f>
        <v>0.43240114543349784</v>
      </c>
      <c r="CR45" s="104"/>
      <c r="CS45" s="103">
        <f>SUM(CS46:CS47)</f>
        <v>6279</v>
      </c>
      <c r="CT45" s="106">
        <f>CS45/CS48</f>
        <v>0.40625</v>
      </c>
      <c r="CU45" s="104"/>
      <c r="CV45" s="103">
        <f>SUM(CV46:CV47)</f>
        <v>6379</v>
      </c>
      <c r="CW45" s="106">
        <f>CV45/CV48</f>
        <v>0.40828213005632358</v>
      </c>
      <c r="CX45" s="103"/>
      <c r="CY45" s="103">
        <f>SUM(CY46:CY47)</f>
        <v>6639</v>
      </c>
      <c r="CZ45" s="106">
        <f>CY45/CY48</f>
        <v>0.41195085629188383</v>
      </c>
      <c r="DA45" s="103"/>
      <c r="DB45" s="103">
        <f>SUM(DB46:DB47)</f>
        <v>6510</v>
      </c>
      <c r="DC45" s="106">
        <f>DB45/DB48</f>
        <v>0.40626560159760361</v>
      </c>
    </row>
    <row r="46" spans="1:107" s="179" customFormat="1" ht="12.75" customHeight="1">
      <c r="B46" s="200"/>
      <c r="C46" s="201" t="s">
        <v>665</v>
      </c>
      <c r="D46" s="202">
        <v>3289</v>
      </c>
      <c r="E46" s="203"/>
      <c r="F46" s="203"/>
      <c r="G46" s="202">
        <v>3191</v>
      </c>
      <c r="H46" s="203"/>
      <c r="I46" s="203"/>
      <c r="J46" s="202">
        <v>3472</v>
      </c>
      <c r="K46" s="203"/>
      <c r="L46" s="203"/>
      <c r="M46" s="202">
        <v>3196</v>
      </c>
      <c r="N46" s="203"/>
      <c r="O46" s="203"/>
      <c r="P46" s="202">
        <f>3388+2</f>
        <v>3390</v>
      </c>
      <c r="Q46" s="203"/>
      <c r="R46" s="203"/>
      <c r="S46" s="202">
        <v>3906</v>
      </c>
      <c r="T46" s="203"/>
      <c r="U46" s="203"/>
      <c r="V46" s="202">
        <f>4034+1</f>
        <v>4035</v>
      </c>
      <c r="W46" s="203"/>
      <c r="X46" s="203"/>
      <c r="Y46" s="202">
        <v>4360</v>
      </c>
      <c r="Z46" s="203"/>
      <c r="AA46" s="203"/>
      <c r="AB46" s="202">
        <v>4602</v>
      </c>
      <c r="AC46" s="203"/>
      <c r="AD46" s="203"/>
      <c r="AE46" s="202">
        <f>4626+3</f>
        <v>4629</v>
      </c>
      <c r="AF46" s="203"/>
      <c r="AG46" s="203"/>
      <c r="AH46" s="202">
        <f>4700+1</f>
        <v>4701</v>
      </c>
      <c r="AI46" s="203"/>
      <c r="AJ46" s="203"/>
      <c r="AK46" s="202">
        <v>4690</v>
      </c>
      <c r="AL46" s="203"/>
      <c r="AN46" s="202">
        <v>4536</v>
      </c>
      <c r="AO46" s="203"/>
      <c r="AQ46" s="202">
        <v>4771</v>
      </c>
      <c r="AR46" s="203"/>
      <c r="AT46" s="202">
        <v>4492</v>
      </c>
      <c r="AU46" s="203"/>
      <c r="AW46" s="202">
        <v>4532</v>
      </c>
      <c r="AX46" s="203"/>
      <c r="AZ46" s="202">
        <v>4620</v>
      </c>
      <c r="BA46" s="203"/>
      <c r="BC46" s="202">
        <v>4671</v>
      </c>
      <c r="BD46" s="203"/>
      <c r="BF46" s="202">
        <v>4966</v>
      </c>
      <c r="BG46" s="203"/>
      <c r="BI46" s="202">
        <v>5084</v>
      </c>
      <c r="BJ46" s="203"/>
      <c r="BL46" s="202">
        <v>5037</v>
      </c>
      <c r="BM46" s="203"/>
      <c r="BO46" s="202">
        <v>5379</v>
      </c>
      <c r="BP46" s="203"/>
      <c r="BR46" s="202">
        <v>5990</v>
      </c>
      <c r="BS46" s="203"/>
      <c r="BU46" s="202">
        <v>6219</v>
      </c>
      <c r="BV46" s="203"/>
      <c r="BX46" s="173">
        <v>6648</v>
      </c>
      <c r="BY46" s="174">
        <f>BX46/BX45</f>
        <v>0.95380200860832143</v>
      </c>
      <c r="BZ46" s="204"/>
      <c r="CA46" s="173">
        <v>6784</v>
      </c>
      <c r="CB46" s="174">
        <f>CA46/CA45</f>
        <v>0.95214035087719295</v>
      </c>
      <c r="CC46" s="204"/>
      <c r="CD46" s="173">
        <v>6817</v>
      </c>
      <c r="CE46" s="174">
        <f>CD46/CD45</f>
        <v>0.94444444444444442</v>
      </c>
      <c r="CF46" s="204"/>
      <c r="CG46" s="173">
        <v>7159</v>
      </c>
      <c r="CH46" s="174">
        <f>CG46/CG45</f>
        <v>0.97401360544217686</v>
      </c>
      <c r="CI46" s="175"/>
      <c r="CJ46" s="173">
        <v>7134</v>
      </c>
      <c r="CK46" s="174">
        <f>CJ46/CJ45</f>
        <v>0.96916179866865915</v>
      </c>
      <c r="CL46" s="175"/>
      <c r="CM46" s="208" t="s">
        <v>654</v>
      </c>
      <c r="CN46" s="174">
        <f>8450/CM45</f>
        <v>0.96859238881247134</v>
      </c>
      <c r="CO46" s="175"/>
      <c r="CP46" s="173">
        <v>6681</v>
      </c>
      <c r="CQ46" s="174">
        <f>CP46/CP45</f>
        <v>0.94138368324644217</v>
      </c>
      <c r="CR46" s="175"/>
      <c r="CS46" s="173">
        <v>5856</v>
      </c>
      <c r="CT46" s="174">
        <f>CS46/CS45</f>
        <v>0.9326325848064978</v>
      </c>
      <c r="CU46" s="175"/>
      <c r="CV46" s="173">
        <v>5991</v>
      </c>
      <c r="CW46" s="174">
        <f>CV46/CV45</f>
        <v>0.93917541934472493</v>
      </c>
      <c r="CX46" s="173"/>
      <c r="CY46" s="173">
        <v>6227</v>
      </c>
      <c r="CZ46" s="174">
        <f>CY46/CY45</f>
        <v>0.93794246121403824</v>
      </c>
      <c r="DA46" s="173"/>
      <c r="DB46" s="173">
        <v>6096</v>
      </c>
      <c r="DC46" s="174">
        <f>DB46/DB45</f>
        <v>0.93640552995391702</v>
      </c>
    </row>
    <row r="47" spans="1:107" s="166" customFormat="1" ht="14.25" customHeight="1">
      <c r="A47" s="192"/>
      <c r="B47" s="192"/>
      <c r="C47" s="193" t="s">
        <v>666</v>
      </c>
      <c r="D47" s="194">
        <v>404</v>
      </c>
      <c r="E47" s="195"/>
      <c r="F47" s="195"/>
      <c r="G47" s="194">
        <v>455</v>
      </c>
      <c r="H47" s="195"/>
      <c r="I47" s="195"/>
      <c r="J47" s="194">
        <v>420</v>
      </c>
      <c r="K47" s="195"/>
      <c r="L47" s="195"/>
      <c r="M47" s="194">
        <v>784</v>
      </c>
      <c r="N47" s="195"/>
      <c r="O47" s="195"/>
      <c r="P47" s="194">
        <f>874+11</f>
        <v>885</v>
      </c>
      <c r="Q47" s="195"/>
      <c r="R47" s="195"/>
      <c r="S47" s="194">
        <v>579</v>
      </c>
      <c r="T47" s="195"/>
      <c r="U47" s="195"/>
      <c r="V47" s="194">
        <f>579+11</f>
        <v>590</v>
      </c>
      <c r="W47" s="195"/>
      <c r="X47" s="195"/>
      <c r="Y47" s="194">
        <f>577+9</f>
        <v>586</v>
      </c>
      <c r="Z47" s="195"/>
      <c r="AA47" s="195"/>
      <c r="AB47" s="194">
        <v>610</v>
      </c>
      <c r="AC47" s="195"/>
      <c r="AD47" s="195"/>
      <c r="AE47" s="194">
        <f>619+9</f>
        <v>628</v>
      </c>
      <c r="AF47" s="195"/>
      <c r="AG47" s="195"/>
      <c r="AH47" s="194">
        <f>553+13</f>
        <v>566</v>
      </c>
      <c r="AI47" s="195"/>
      <c r="AJ47" s="195"/>
      <c r="AK47" s="194">
        <v>527</v>
      </c>
      <c r="AL47" s="195"/>
      <c r="AM47" s="192"/>
      <c r="AN47" s="194">
        <v>548</v>
      </c>
      <c r="AO47" s="195"/>
      <c r="AP47" s="192"/>
      <c r="AQ47" s="194">
        <v>506</v>
      </c>
      <c r="AR47" s="195"/>
      <c r="AS47" s="192"/>
      <c r="AT47" s="194">
        <v>447</v>
      </c>
      <c r="AU47" s="195"/>
      <c r="AV47" s="192"/>
      <c r="AW47" s="194">
        <v>417</v>
      </c>
      <c r="AX47" s="195"/>
      <c r="AY47" s="192"/>
      <c r="AZ47" s="194">
        <v>434</v>
      </c>
      <c r="BA47" s="195"/>
      <c r="BB47" s="192"/>
      <c r="BC47" s="194">
        <v>391</v>
      </c>
      <c r="BD47" s="195"/>
      <c r="BE47" s="192"/>
      <c r="BF47" s="194">
        <v>502</v>
      </c>
      <c r="BG47" s="195"/>
      <c r="BH47" s="192"/>
      <c r="BI47" s="194">
        <v>436</v>
      </c>
      <c r="BJ47" s="195"/>
      <c r="BK47" s="192"/>
      <c r="BL47" s="194">
        <v>393</v>
      </c>
      <c r="BM47" s="195"/>
      <c r="BN47" s="192"/>
      <c r="BO47" s="194">
        <v>445</v>
      </c>
      <c r="BP47" s="195"/>
      <c r="BQ47" s="192"/>
      <c r="BR47" s="194">
        <v>441</v>
      </c>
      <c r="BS47" s="195"/>
      <c r="BT47" s="192"/>
      <c r="BU47" s="194">
        <v>451</v>
      </c>
      <c r="BV47" s="195"/>
      <c r="BW47" s="192"/>
      <c r="BX47" s="196">
        <v>322</v>
      </c>
      <c r="BY47" s="197">
        <f>BX47/BX45</f>
        <v>4.6197991391678621E-2</v>
      </c>
      <c r="BZ47" s="198"/>
      <c r="CA47" s="196">
        <v>341</v>
      </c>
      <c r="CB47" s="197">
        <f>CA47/CA45</f>
        <v>4.7859649122807019E-2</v>
      </c>
      <c r="CC47" s="198"/>
      <c r="CD47" s="196">
        <v>401</v>
      </c>
      <c r="CE47" s="197">
        <f>CD47/CD45</f>
        <v>5.5555555555555552E-2</v>
      </c>
      <c r="CF47" s="198"/>
      <c r="CG47" s="196">
        <v>191</v>
      </c>
      <c r="CH47" s="197">
        <f>CG47/CG45</f>
        <v>2.5986394557823131E-2</v>
      </c>
      <c r="CI47" s="199"/>
      <c r="CJ47" s="196">
        <v>227</v>
      </c>
      <c r="CK47" s="197">
        <f>CJ47/CJ45</f>
        <v>3.083820133134085E-2</v>
      </c>
      <c r="CL47" s="199"/>
      <c r="CM47" s="196">
        <v>274</v>
      </c>
      <c r="CN47" s="197">
        <f>CM47/CM45</f>
        <v>3.1407611187528654E-2</v>
      </c>
      <c r="CO47" s="199"/>
      <c r="CP47" s="196">
        <v>416</v>
      </c>
      <c r="CQ47" s="197">
        <f>CP47/CP45</f>
        <v>5.8616316753557843E-2</v>
      </c>
      <c r="CR47" s="199"/>
      <c r="CS47" s="196">
        <v>423</v>
      </c>
      <c r="CT47" s="197">
        <f>CS47/CS45</f>
        <v>6.7367415193502145E-2</v>
      </c>
      <c r="CU47" s="199"/>
      <c r="CV47" s="196">
        <v>388</v>
      </c>
      <c r="CW47" s="197">
        <f>CV47/CV45</f>
        <v>6.0824580655275122E-2</v>
      </c>
      <c r="CX47" s="196"/>
      <c r="CY47" s="196">
        <v>412</v>
      </c>
      <c r="CZ47" s="197">
        <f>CY47/CY45</f>
        <v>6.2057538785961743E-2</v>
      </c>
      <c r="DA47" s="196"/>
      <c r="DB47" s="196">
        <v>414</v>
      </c>
      <c r="DC47" s="197">
        <f>DB47/DB45</f>
        <v>6.3594470046082943E-2</v>
      </c>
    </row>
    <row r="48" spans="1:107" s="107" customFormat="1" ht="15" customHeight="1">
      <c r="A48" s="226" t="s">
        <v>667</v>
      </c>
      <c r="B48" s="226"/>
      <c r="C48" s="226"/>
      <c r="D48" s="108">
        <f>SUM(D20+D24+D27+D30+D33+D36+D40+D41+D43+D46+D51)</f>
        <v>10056</v>
      </c>
      <c r="E48" s="121"/>
      <c r="F48" s="121"/>
      <c r="G48" s="108">
        <f>SUM(G20+G24+G27+G30+G33+G36+G40+G41+G43+G46+G51)</f>
        <v>10038</v>
      </c>
      <c r="H48" s="121"/>
      <c r="I48" s="121"/>
      <c r="J48" s="108">
        <f>SUM(J20+J24+J27+J30+J33+J36+J40+J41+J43+J46+J51)</f>
        <v>10364</v>
      </c>
      <c r="K48" s="121"/>
      <c r="L48" s="121"/>
      <c r="M48" s="108">
        <f>SUM(M20+M24+M27+M30+M33+M36+M40+M41+M43+M46+M51)</f>
        <v>10670</v>
      </c>
      <c r="N48" s="121"/>
      <c r="O48" s="121"/>
      <c r="P48" s="108">
        <f>SUM(P20+P24+P27+P30+P33+P36+P40+P41+P43+P46+P51)</f>
        <v>11137</v>
      </c>
      <c r="Q48" s="121"/>
      <c r="R48" s="121"/>
      <c r="S48" s="108">
        <f>SUM(S20+S24+S27+S30+S33+S36+S40+S41+S43+S46+S51)</f>
        <v>11362</v>
      </c>
      <c r="T48" s="121"/>
      <c r="U48" s="121"/>
      <c r="V48" s="108">
        <f>SUM(V20+V24+V27+V30+V33+V36+V40+V41+V43+V46+V51)</f>
        <v>11484</v>
      </c>
      <c r="W48" s="121"/>
      <c r="X48" s="121"/>
      <c r="Y48" s="108">
        <f>SUM(Y20+Y24+Y27+Y30+Y33+Y36+Y40+Y41+Y43+Y46+Y51)</f>
        <v>11800</v>
      </c>
      <c r="Z48" s="121"/>
      <c r="AA48" s="121"/>
      <c r="AB48" s="108">
        <f>SUM(AB20+AB24+AB27+AB30+AB33+AB36+AB40+AB41+AB43+AB46+AB51)</f>
        <v>12068</v>
      </c>
      <c r="AC48" s="121"/>
      <c r="AD48" s="121"/>
      <c r="AE48" s="108">
        <f>SUM(AE20+AE24+AE27+AE30+AE33+AE36+AE40+AE41+AE43+AE46+AE51)</f>
        <v>12176</v>
      </c>
      <c r="AF48" s="121"/>
      <c r="AG48" s="121"/>
      <c r="AH48" s="108">
        <f>SUM(AH20+AH24+AH27+AH30+AH33+AH36+AH40+AH41+AH43+AH46+AH51)</f>
        <v>12265</v>
      </c>
      <c r="AI48" s="121"/>
      <c r="AJ48" s="121"/>
      <c r="AK48" s="108">
        <f>SUM(AK20+AK24+AK27+AK30+AK33+AK36+AK40+AK41+AK43+AK46+AK51)</f>
        <v>12118</v>
      </c>
      <c r="AL48" s="121"/>
      <c r="AN48" s="108">
        <f>SUM(AN20+AN24+AN27+AN30+AN33+AN36+AN40+AN41+AN43+AN46+AN51)</f>
        <v>11978</v>
      </c>
      <c r="AO48" s="121"/>
      <c r="AQ48" s="108">
        <f>SUM(AQ20+AQ24+AQ27+AQ30+AQ33+AQ36+AQ40+AQ41+AQ43+AQ46+AQ51)</f>
        <v>12592</v>
      </c>
      <c r="AR48" s="121"/>
      <c r="AT48" s="108">
        <f>SUM(AT20+AT24+AT27+AT30+AT33+AT36+AT40+AT41+AT43+AT46+AT51)</f>
        <v>12175</v>
      </c>
      <c r="AU48" s="121"/>
      <c r="AW48" s="108">
        <f>SUM(AW20+AW24+AW27+AW30+AW33+AW36+AW40+AW41+AW43+AW46+AW51)</f>
        <v>12080</v>
      </c>
      <c r="AX48" s="121"/>
      <c r="AZ48" s="108">
        <f>SUM(AZ20+AZ24+AZ27+AZ30+AZ33+AZ36+AZ40+AZ41+AZ43+AZ46+AZ51)</f>
        <v>12134</v>
      </c>
      <c r="BA48" s="121"/>
      <c r="BC48" s="108">
        <f>SUM(BC20+BC24+BC27+BC30+BC33+BC36+BC40+BC41+BC43+BC46+BC51)</f>
        <v>12253</v>
      </c>
      <c r="BD48" s="121"/>
      <c r="BF48" s="108">
        <f>SUM(BF20+BF24+BF27+BF30+BF33+BF36+BF40+BF41+BF43+BF46+BF51)</f>
        <v>12651</v>
      </c>
      <c r="BG48" s="121"/>
      <c r="BI48" s="108">
        <f>SUM(BI20+BI24+BI27+BI30+BI33+BI36+BI40+BI41+BI43+BI46+BI47)</f>
        <v>12693</v>
      </c>
      <c r="BJ48" s="121"/>
      <c r="BL48" s="108">
        <f>SUM(BL20+BL24+BL27+BL30+BL33+BL36+BL40+BL41+BL43+BL46+BL47)</f>
        <v>12280</v>
      </c>
      <c r="BM48" s="121"/>
      <c r="BO48" s="108">
        <f>SUM(BO20+BO24+BO27+BO30+BO33+BO36+BO40+BO41+BO43+BO46+BO47)</f>
        <v>12661</v>
      </c>
      <c r="BP48" s="121"/>
      <c r="BR48" s="108">
        <f>SUM(BR20+BR24+BR27+BR30+BR33+BR36+BR40+BR41+BR43+BR46+BR47)</f>
        <v>13366</v>
      </c>
      <c r="BS48" s="121"/>
      <c r="BU48" s="108">
        <f>SUM(BU20+BU24+BU27+BU30+BU33+BU36+BU40+BU41+BU42+BU46+BU47)</f>
        <v>13785</v>
      </c>
      <c r="BV48" s="121"/>
      <c r="BX48" s="108">
        <f>BX45+BX39+BX36+BX33+BX30+BX27+BX25+BX20</f>
        <v>16268</v>
      </c>
      <c r="BY48" s="133">
        <v>1</v>
      </c>
      <c r="CA48" s="108">
        <f>CA45+CA39+CA36+CA33+CA30+CA27+CA25+CA20</f>
        <v>16647</v>
      </c>
      <c r="CB48" s="133">
        <v>1</v>
      </c>
      <c r="CD48" s="108">
        <f>CD45+CD39+CD36+CD33+CD30+CD27+CD25+CD20</f>
        <v>16811</v>
      </c>
      <c r="CE48" s="133">
        <v>1</v>
      </c>
      <c r="CG48" s="108">
        <f>CG45+CG39+CG36+CG33+CG30+CG27+CG25+CG20</f>
        <v>17075</v>
      </c>
      <c r="CH48" s="133">
        <v>1</v>
      </c>
      <c r="CI48" s="121"/>
      <c r="CJ48" s="108">
        <f>CJ45+CJ39+CJ36+CJ33+CJ30+CJ27+CJ25+CJ20</f>
        <v>16952</v>
      </c>
      <c r="CK48" s="133">
        <v>1</v>
      </c>
      <c r="CL48" s="121"/>
      <c r="CM48" s="108">
        <f>CM45+CM39+CM36+CM33+CM30+CM27+CM20</f>
        <v>18212</v>
      </c>
      <c r="CN48" s="133">
        <v>1</v>
      </c>
      <c r="CO48" s="121"/>
      <c r="CP48" s="108">
        <f>(CP45+CP39+CP36+CP33+CP30+CP27+CP20)+2</f>
        <v>16413</v>
      </c>
      <c r="CQ48" s="133">
        <f>SUM(CQ49:CQ50)</f>
        <v>1</v>
      </c>
      <c r="CR48" s="121"/>
      <c r="CS48" s="108">
        <f>(CS45+CS39+CS36+CS33+CS30+CS27+CS23+CS20)</f>
        <v>15456</v>
      </c>
      <c r="CT48" s="133">
        <f>SUM(CT49:CT50)</f>
        <v>1</v>
      </c>
      <c r="CU48" s="121"/>
      <c r="CV48" s="108">
        <f>(CV45+CV39+CV36+CV33+CV30+CV27+CV23+CV20)</f>
        <v>15624</v>
      </c>
      <c r="CW48" s="133">
        <f>SUM(CW49:CW50)</f>
        <v>1</v>
      </c>
      <c r="CX48" s="108"/>
      <c r="CY48" s="108">
        <f>(CY45+CY39+CY36+CY33+CY30+CY27+CY23+CY20)</f>
        <v>16116</v>
      </c>
      <c r="CZ48" s="133">
        <f>SUM(CZ49:CZ50)</f>
        <v>1</v>
      </c>
      <c r="DA48" s="108"/>
      <c r="DB48" s="108">
        <f>(DB45+DB39+DB36+DB33+DB30+DB27+DB23+DB20)</f>
        <v>16024</v>
      </c>
      <c r="DC48" s="133">
        <f>SUM(DC49:DC50)</f>
        <v>1</v>
      </c>
    </row>
    <row r="49" spans="1:107" s="102" customFormat="1" ht="13.35" customHeight="1">
      <c r="C49" s="102" t="s">
        <v>6</v>
      </c>
      <c r="D49" s="103"/>
      <c r="E49" s="104"/>
      <c r="F49" s="104"/>
      <c r="G49" s="103"/>
      <c r="H49" s="104"/>
      <c r="I49" s="104"/>
      <c r="J49" s="103"/>
      <c r="K49" s="104"/>
      <c r="L49" s="104"/>
      <c r="M49" s="103"/>
      <c r="N49" s="104"/>
      <c r="O49" s="104"/>
      <c r="P49" s="103"/>
      <c r="Q49" s="104"/>
      <c r="R49" s="104"/>
      <c r="S49" s="103"/>
      <c r="T49" s="104"/>
      <c r="U49" s="104"/>
      <c r="V49" s="103"/>
      <c r="W49" s="104"/>
      <c r="X49" s="104"/>
      <c r="Y49" s="103"/>
      <c r="Z49" s="104"/>
      <c r="AA49" s="104"/>
      <c r="AB49" s="103"/>
      <c r="AC49" s="104"/>
      <c r="AD49" s="104"/>
      <c r="AE49" s="103"/>
      <c r="AF49" s="104"/>
      <c r="AG49" s="104"/>
      <c r="AH49" s="103"/>
      <c r="AI49" s="104"/>
      <c r="AJ49" s="104"/>
      <c r="AK49" s="103"/>
      <c r="AL49" s="104"/>
      <c r="AN49" s="103"/>
      <c r="AO49" s="104"/>
      <c r="AQ49" s="103"/>
      <c r="AR49" s="104"/>
      <c r="AT49" s="103"/>
      <c r="AU49" s="104"/>
      <c r="AW49" s="103"/>
      <c r="AX49" s="104"/>
      <c r="AZ49" s="103"/>
      <c r="BA49" s="104"/>
      <c r="BC49" s="103"/>
      <c r="BD49" s="104"/>
      <c r="BF49" s="103"/>
      <c r="BG49" s="104"/>
      <c r="BI49" s="103"/>
      <c r="BJ49" s="104"/>
      <c r="BL49" s="103"/>
      <c r="BM49" s="104"/>
      <c r="BO49" s="103"/>
      <c r="BP49" s="104"/>
      <c r="BR49" s="103"/>
      <c r="BS49" s="104"/>
      <c r="BU49" s="103"/>
      <c r="BV49" s="104"/>
      <c r="BX49" s="103">
        <f>BX37+BX34+BX31+BX28+BX25+BX21</f>
        <v>5915</v>
      </c>
      <c r="BY49" s="106">
        <f>BX49/BX48</f>
        <v>0.3635972461273666</v>
      </c>
      <c r="CA49" s="103">
        <f>CA37+CA34+CA31+CA28+CA25+CA21</f>
        <v>6103</v>
      </c>
      <c r="CB49" s="106">
        <f>CA49/CA48</f>
        <v>0.36661260287138825</v>
      </c>
      <c r="CD49" s="103">
        <f>CD37+CD34+CD31+CD28+CD25+CD21</f>
        <v>6190</v>
      </c>
      <c r="CE49" s="106">
        <f>CD49/CD48</f>
        <v>0.36821129022663734</v>
      </c>
      <c r="CG49" s="103">
        <f>CG37+CG34+CG31+CG28+CG25+CG21</f>
        <v>6248</v>
      </c>
      <c r="CH49" s="106">
        <f>CG49/CG48</f>
        <v>0.36591508052708638</v>
      </c>
      <c r="CI49" s="104"/>
      <c r="CJ49" s="103">
        <f>CJ37+CJ34+CJ31+CJ28+CJ25+CJ21</f>
        <v>6238</v>
      </c>
      <c r="CK49" s="106">
        <f>CJ49/CJ48</f>
        <v>0.36798017932987259</v>
      </c>
      <c r="CL49" s="104"/>
      <c r="CM49" s="103">
        <f>CM37+CM34+CM31+CM28+CM21</f>
        <v>6247</v>
      </c>
      <c r="CN49" s="106">
        <v>0.34276608604868397</v>
      </c>
      <c r="CO49" s="104"/>
      <c r="CP49" s="103">
        <f>(CP37+CP34+CP31+CP28+CP21)+2</f>
        <v>6272</v>
      </c>
      <c r="CQ49" s="106">
        <f>CP49/CP48</f>
        <v>0.3821361116188387</v>
      </c>
      <c r="CR49" s="104"/>
      <c r="CS49" s="103">
        <f>(CS37+CS34+CS31+CS28+CS25+CS21)</f>
        <v>6114</v>
      </c>
      <c r="CT49" s="106">
        <f>CS49/CS48</f>
        <v>0.39557453416149069</v>
      </c>
      <c r="CU49" s="104"/>
      <c r="CV49" s="103">
        <f>(CV37+CV34+CV31+CV28+CV25+CV21)</f>
        <v>6288</v>
      </c>
      <c r="CW49" s="106">
        <f>CV49/CV48</f>
        <v>0.40245775729646699</v>
      </c>
      <c r="CX49" s="103"/>
      <c r="CY49" s="103">
        <f>(CY37+CY34+CY31+CY28+CY25+CY21)</f>
        <v>6453</v>
      </c>
      <c r="CZ49" s="106">
        <f>CY49/CY48</f>
        <v>0.40040953090096798</v>
      </c>
      <c r="DA49" s="103"/>
      <c r="DB49" s="103">
        <f>(DB37+DB34+DB31+DB28+DB25+DB21)</f>
        <v>6485</v>
      </c>
      <c r="DC49" s="106">
        <f>DB49/DB48</f>
        <v>0.40470544183724411</v>
      </c>
    </row>
    <row r="50" spans="1:107" s="152" customFormat="1" ht="12.2" customHeight="1">
      <c r="C50" s="152" t="s">
        <v>7</v>
      </c>
      <c r="D50" s="155"/>
      <c r="E50" s="157"/>
      <c r="F50" s="157"/>
      <c r="G50" s="155"/>
      <c r="H50" s="157"/>
      <c r="I50" s="157"/>
      <c r="J50" s="155"/>
      <c r="K50" s="157"/>
      <c r="L50" s="157"/>
      <c r="M50" s="155"/>
      <c r="N50" s="157"/>
      <c r="O50" s="157"/>
      <c r="P50" s="155"/>
      <c r="Q50" s="157"/>
      <c r="R50" s="157"/>
      <c r="S50" s="155"/>
      <c r="T50" s="157"/>
      <c r="U50" s="157"/>
      <c r="V50" s="155"/>
      <c r="W50" s="157"/>
      <c r="X50" s="157"/>
      <c r="Y50" s="155"/>
      <c r="Z50" s="157"/>
      <c r="AA50" s="157"/>
      <c r="AB50" s="155"/>
      <c r="AC50" s="157"/>
      <c r="AD50" s="157"/>
      <c r="AE50" s="155"/>
      <c r="AF50" s="157"/>
      <c r="AG50" s="157"/>
      <c r="AH50" s="155"/>
      <c r="AI50" s="157"/>
      <c r="AJ50" s="157"/>
      <c r="AK50" s="155"/>
      <c r="AL50" s="157"/>
      <c r="AN50" s="155"/>
      <c r="AO50" s="157"/>
      <c r="AQ50" s="155"/>
      <c r="AR50" s="157"/>
      <c r="AT50" s="155"/>
      <c r="AU50" s="157"/>
      <c r="AW50" s="155"/>
      <c r="AX50" s="157"/>
      <c r="AZ50" s="155"/>
      <c r="BA50" s="157"/>
      <c r="BC50" s="155"/>
      <c r="BD50" s="157"/>
      <c r="BF50" s="155"/>
      <c r="BG50" s="157"/>
      <c r="BI50" s="155"/>
      <c r="BJ50" s="157"/>
      <c r="BL50" s="155"/>
      <c r="BM50" s="157"/>
      <c r="BO50" s="155"/>
      <c r="BP50" s="157"/>
      <c r="BR50" s="155"/>
      <c r="BS50" s="157"/>
      <c r="BU50" s="155"/>
      <c r="BV50" s="157"/>
      <c r="BX50" s="155">
        <f>BX45+BX39+BX38+BX35+BX32+BX29+BX26+BX22</f>
        <v>10353</v>
      </c>
      <c r="BY50" s="156">
        <f>BX50/BX48</f>
        <v>0.63640275387263334</v>
      </c>
      <c r="CA50" s="155">
        <f>CA45+CA39+CA38+CA35+CA32+CA29+CA26+CA22</f>
        <v>10544</v>
      </c>
      <c r="CB50" s="156">
        <f>CA50/CA48</f>
        <v>0.63338739712861181</v>
      </c>
      <c r="CD50" s="155">
        <f>CD45+CD39+CD38+CD35+CD32+CD29+CD26+CD22</f>
        <v>10621</v>
      </c>
      <c r="CE50" s="156">
        <f>CD50/CD48</f>
        <v>0.63178870977336266</v>
      </c>
      <c r="CG50" s="155">
        <f>CG45+CG39+CG38+CG35+CG32+CG29+CG26+CG22</f>
        <v>10827</v>
      </c>
      <c r="CH50" s="156">
        <f>CG50/CG48</f>
        <v>0.63408491947291357</v>
      </c>
      <c r="CI50" s="157"/>
      <c r="CJ50" s="155">
        <f>CJ45+CJ39+CJ38+CJ35+CJ32+CJ29+CJ26+CJ22</f>
        <v>10714</v>
      </c>
      <c r="CK50" s="156">
        <f>CJ50/CJ48</f>
        <v>0.63201982067012741</v>
      </c>
      <c r="CL50" s="157"/>
      <c r="CM50" s="155">
        <f>CM45+CM39+CM38+CM35+CM32+CM29+CM22</f>
        <v>11965</v>
      </c>
      <c r="CN50" s="156">
        <v>0.65723391395131603</v>
      </c>
      <c r="CO50" s="157"/>
      <c r="CP50" s="155">
        <f>CP45+CP39+CP38+CP35+CP32+CP29+CP22</f>
        <v>10141</v>
      </c>
      <c r="CQ50" s="156">
        <f>CP50/CP48</f>
        <v>0.61786388838116124</v>
      </c>
      <c r="CR50" s="157"/>
      <c r="CS50" s="155">
        <f>CS45+CS39+CS38+CS35+CS32+CS29+CS22</f>
        <v>9342</v>
      </c>
      <c r="CT50" s="156">
        <f>CS50/CS48</f>
        <v>0.60442546583850931</v>
      </c>
      <c r="CU50" s="157"/>
      <c r="CV50" s="155">
        <f>CV45+CV39+CV38+CV35+CV32+CV29+CV22</f>
        <v>9336</v>
      </c>
      <c r="CW50" s="156">
        <f>CV50/CV48</f>
        <v>0.59754224270353307</v>
      </c>
      <c r="CX50" s="155"/>
      <c r="CY50" s="155">
        <f>CY45+CY39+CY38+CY35+CY32+CY29+CY22</f>
        <v>9663</v>
      </c>
      <c r="CZ50" s="156">
        <f>CY50/CY48</f>
        <v>0.59959046909903202</v>
      </c>
      <c r="DA50" s="155"/>
      <c r="DB50" s="155">
        <f>DB45+DB39+DB38+DB35+DB32+DB29+DB22</f>
        <v>9539</v>
      </c>
      <c r="DC50" s="156">
        <f>DB50/DB48</f>
        <v>0.59529455816275589</v>
      </c>
    </row>
    <row r="51" spans="1:107" s="22" customFormat="1" ht="15" hidden="1" customHeight="1">
      <c r="A51" s="230" t="s">
        <v>634</v>
      </c>
      <c r="B51" s="230"/>
      <c r="C51" s="230"/>
      <c r="D51" s="25">
        <v>404</v>
      </c>
      <c r="E51" s="26"/>
      <c r="F51" s="26"/>
      <c r="G51" s="25">
        <v>455</v>
      </c>
      <c r="H51" s="26"/>
      <c r="I51" s="26"/>
      <c r="J51" s="25">
        <v>420</v>
      </c>
      <c r="K51" s="26"/>
      <c r="L51" s="26"/>
      <c r="M51" s="25">
        <v>784</v>
      </c>
      <c r="N51" s="27"/>
      <c r="O51" s="27"/>
      <c r="P51" s="25">
        <f>874+11</f>
        <v>885</v>
      </c>
      <c r="Q51" s="27"/>
      <c r="R51" s="27"/>
      <c r="S51" s="25">
        <v>579</v>
      </c>
      <c r="T51" s="27"/>
      <c r="U51" s="27"/>
      <c r="V51" s="25">
        <f>579+11</f>
        <v>590</v>
      </c>
      <c r="W51" s="27"/>
      <c r="X51" s="27"/>
      <c r="Y51" s="25">
        <f>577+9</f>
        <v>586</v>
      </c>
      <c r="Z51" s="27"/>
      <c r="AA51" s="27"/>
      <c r="AB51" s="25">
        <v>610</v>
      </c>
      <c r="AC51" s="27"/>
      <c r="AD51" s="27"/>
      <c r="AE51" s="25">
        <f>619+9</f>
        <v>628</v>
      </c>
      <c r="AF51" s="27"/>
      <c r="AG51" s="27"/>
      <c r="AH51" s="25">
        <f>553+13</f>
        <v>566</v>
      </c>
      <c r="AI51" s="27"/>
      <c r="AJ51" s="27"/>
      <c r="AK51" s="25">
        <v>527</v>
      </c>
      <c r="AL51" s="27"/>
      <c r="AM51" s="28"/>
      <c r="AN51" s="25">
        <v>548</v>
      </c>
      <c r="AO51" s="27"/>
      <c r="AP51" s="28"/>
      <c r="AQ51" s="25">
        <v>506</v>
      </c>
      <c r="AR51" s="27"/>
      <c r="AS51" s="28"/>
      <c r="AT51" s="25">
        <v>447</v>
      </c>
      <c r="AU51" s="27"/>
      <c r="AV51" s="28"/>
      <c r="AW51" s="25">
        <v>417</v>
      </c>
      <c r="AX51" s="27"/>
      <c r="AY51" s="28"/>
      <c r="AZ51" s="25">
        <v>434</v>
      </c>
      <c r="BA51" s="27"/>
      <c r="BB51" s="28"/>
      <c r="BC51" s="25">
        <v>391</v>
      </c>
      <c r="BD51" s="27"/>
      <c r="BE51" s="28"/>
      <c r="BF51" s="25">
        <v>502</v>
      </c>
      <c r="BG51" s="27"/>
      <c r="BH51" s="28"/>
      <c r="BI51" s="25"/>
      <c r="BJ51" s="27"/>
      <c r="BK51" s="28"/>
      <c r="BL51" s="25"/>
      <c r="BM51" s="27"/>
      <c r="BN51" s="28"/>
      <c r="BO51" s="25"/>
      <c r="BP51" s="27"/>
      <c r="BQ51" s="28"/>
      <c r="BR51" s="25"/>
      <c r="BS51" s="27"/>
      <c r="BT51" s="28"/>
      <c r="BU51" s="25">
        <v>5</v>
      </c>
      <c r="BV51" s="24"/>
      <c r="BX51" s="23"/>
      <c r="BY51" s="137"/>
      <c r="CA51" s="23"/>
      <c r="CB51" s="137"/>
      <c r="CD51" s="23"/>
      <c r="CE51" s="137"/>
      <c r="CG51" s="23"/>
      <c r="CH51" s="144"/>
      <c r="CI51" s="24"/>
      <c r="CJ51" s="23"/>
      <c r="CK51" s="144"/>
      <c r="CL51" s="24"/>
      <c r="CM51" s="23"/>
      <c r="CN51" s="144"/>
      <c r="CO51" s="24"/>
      <c r="CP51" s="23"/>
      <c r="CQ51" s="144"/>
      <c r="CR51" s="24"/>
      <c r="CS51" s="23"/>
      <c r="CT51" s="144"/>
      <c r="CU51" s="24"/>
      <c r="CV51" s="23"/>
      <c r="CW51" s="23"/>
      <c r="CX51" s="23"/>
      <c r="CY51" s="23"/>
      <c r="CZ51" s="144"/>
      <c r="DA51" s="23"/>
      <c r="DB51" s="23"/>
      <c r="DC51" s="144"/>
    </row>
    <row r="52" spans="1:107" s="167" customFormat="1" ht="13.5" customHeight="1">
      <c r="A52" s="79"/>
      <c r="B52" s="79"/>
      <c r="C52" s="79"/>
      <c r="D52" s="25"/>
      <c r="E52" s="26"/>
      <c r="F52" s="26"/>
      <c r="G52" s="25"/>
      <c r="H52" s="26"/>
      <c r="I52" s="26"/>
      <c r="J52" s="25"/>
      <c r="K52" s="26"/>
      <c r="L52" s="26"/>
      <c r="M52" s="25"/>
      <c r="N52" s="26"/>
      <c r="O52" s="26"/>
      <c r="P52" s="25"/>
      <c r="Q52" s="26"/>
      <c r="R52" s="26"/>
      <c r="S52" s="25"/>
      <c r="T52" s="26"/>
      <c r="U52" s="26"/>
      <c r="V52" s="25"/>
      <c r="W52" s="26"/>
      <c r="X52" s="26"/>
      <c r="Y52" s="25"/>
      <c r="Z52" s="26"/>
      <c r="AA52" s="26"/>
      <c r="AB52" s="25"/>
      <c r="AC52" s="26"/>
      <c r="AD52" s="26"/>
      <c r="AE52" s="25"/>
      <c r="AF52" s="26"/>
      <c r="AG52" s="26"/>
      <c r="AH52" s="25"/>
      <c r="AI52" s="26"/>
      <c r="AJ52" s="26"/>
      <c r="AK52" s="25"/>
      <c r="AL52" s="26"/>
      <c r="AN52" s="25"/>
      <c r="AO52" s="26"/>
      <c r="AQ52" s="25"/>
      <c r="AR52" s="26"/>
      <c r="AT52" s="25"/>
      <c r="AU52" s="26"/>
      <c r="AW52" s="25"/>
      <c r="AX52" s="26"/>
      <c r="AZ52" s="25"/>
      <c r="BA52" s="26"/>
      <c r="BC52" s="25"/>
      <c r="BD52" s="26"/>
      <c r="BF52" s="25"/>
      <c r="BG52" s="26"/>
      <c r="BI52" s="25"/>
      <c r="BJ52" s="26"/>
      <c r="BL52" s="25"/>
      <c r="BM52" s="26"/>
      <c r="BO52" s="25"/>
      <c r="BP52" s="26"/>
      <c r="BR52" s="25"/>
      <c r="BS52" s="26"/>
      <c r="BU52" s="25"/>
      <c r="BV52" s="26"/>
      <c r="BX52" s="25"/>
      <c r="BY52" s="25"/>
      <c r="BZ52" s="25"/>
      <c r="CA52" s="25"/>
      <c r="CB52" s="25"/>
      <c r="CC52" s="25"/>
      <c r="CD52" s="25"/>
      <c r="CE52" s="25"/>
      <c r="CF52" s="25"/>
      <c r="CG52" s="25"/>
      <c r="CH52" s="25"/>
      <c r="CI52" s="25"/>
      <c r="CJ52" s="25"/>
      <c r="CK52" s="25"/>
      <c r="CL52" s="25"/>
      <c r="CM52" s="25"/>
      <c r="CN52" s="25"/>
      <c r="CO52" s="25"/>
      <c r="CP52" s="25"/>
      <c r="CQ52" s="25"/>
      <c r="CR52" s="25"/>
      <c r="CS52" s="25"/>
      <c r="CT52" s="25"/>
      <c r="CU52" s="25"/>
      <c r="CV52" s="25"/>
      <c r="CW52" s="25"/>
      <c r="CX52" s="25"/>
      <c r="CY52" s="25"/>
      <c r="CZ52" s="25"/>
      <c r="DA52" s="25"/>
      <c r="DB52" s="25"/>
      <c r="DC52" s="25"/>
    </row>
    <row r="53" spans="1:107" s="82" customFormat="1" ht="15" customHeight="1">
      <c r="A53" s="89" t="s">
        <v>668</v>
      </c>
      <c r="B53" s="89"/>
      <c r="C53" s="89"/>
      <c r="D53" s="89"/>
      <c r="E53" s="89"/>
      <c r="F53" s="89"/>
      <c r="G53" s="89"/>
      <c r="H53" s="89"/>
      <c r="I53" s="89"/>
      <c r="J53" s="89"/>
      <c r="K53" s="89"/>
      <c r="L53" s="89"/>
      <c r="M53" s="89"/>
      <c r="N53" s="89"/>
      <c r="O53" s="89"/>
      <c r="P53" s="89"/>
      <c r="Q53" s="89"/>
      <c r="R53" s="89"/>
      <c r="S53" s="89"/>
      <c r="T53" s="89"/>
      <c r="U53" s="89"/>
      <c r="V53" s="89"/>
      <c r="W53" s="89"/>
      <c r="X53" s="89"/>
      <c r="Y53" s="89"/>
      <c r="Z53" s="89"/>
      <c r="AA53" s="89"/>
      <c r="AB53" s="89"/>
      <c r="AC53" s="89"/>
      <c r="AD53" s="89"/>
      <c r="AE53" s="89"/>
      <c r="AF53" s="89"/>
      <c r="AG53" s="89"/>
      <c r="AH53" s="89"/>
      <c r="AI53" s="89"/>
      <c r="AJ53" s="89"/>
      <c r="AK53" s="89"/>
      <c r="AL53" s="89"/>
      <c r="AM53" s="89"/>
      <c r="AN53" s="89"/>
      <c r="AO53" s="89"/>
      <c r="AP53" s="89"/>
      <c r="AQ53" s="89"/>
      <c r="AR53" s="89"/>
      <c r="AS53" s="89"/>
      <c r="AT53" s="89"/>
      <c r="AU53" s="89"/>
      <c r="AV53" s="89"/>
      <c r="AW53" s="89"/>
      <c r="AX53" s="89"/>
      <c r="AY53" s="89"/>
      <c r="AZ53" s="89"/>
      <c r="BA53" s="89"/>
      <c r="BB53" s="89"/>
      <c r="BC53" s="89"/>
      <c r="BD53" s="89"/>
      <c r="BE53" s="89"/>
      <c r="BF53" s="89"/>
      <c r="BG53" s="89"/>
      <c r="BH53" s="89"/>
      <c r="BI53" s="89"/>
      <c r="BJ53" s="89"/>
      <c r="BK53" s="89"/>
      <c r="BL53" s="89"/>
      <c r="BM53" s="89"/>
      <c r="BN53" s="89"/>
      <c r="BO53" s="89"/>
      <c r="BP53" s="89"/>
      <c r="BQ53" s="89"/>
      <c r="BR53" s="89"/>
      <c r="BS53" s="89"/>
      <c r="BT53" s="89"/>
      <c r="BU53" s="89"/>
      <c r="BV53" s="89"/>
      <c r="BW53" s="89"/>
      <c r="BX53" s="89"/>
      <c r="BY53" s="138"/>
      <c r="BZ53" s="89"/>
      <c r="CA53" s="89"/>
      <c r="CB53" s="138"/>
      <c r="CC53" s="89"/>
      <c r="CD53" s="89"/>
      <c r="CE53" s="138"/>
      <c r="CF53" s="81"/>
      <c r="CG53" s="81"/>
      <c r="CH53" s="145"/>
      <c r="CJ53" s="81"/>
      <c r="CK53" s="145"/>
      <c r="CM53" s="81"/>
      <c r="CN53" s="145"/>
      <c r="CP53" s="81"/>
      <c r="CQ53" s="145"/>
      <c r="CS53" s="81"/>
      <c r="CT53" s="145"/>
      <c r="CV53" s="81"/>
      <c r="CW53" s="81"/>
      <c r="CX53" s="81"/>
      <c r="CY53" s="81"/>
      <c r="CZ53" s="145"/>
      <c r="DA53" s="81"/>
      <c r="DB53" s="81"/>
      <c r="DC53" s="145"/>
    </row>
    <row r="54" spans="1:107" s="86" customFormat="1" ht="15" hidden="1" customHeight="1">
      <c r="A54" s="89" t="s">
        <v>631</v>
      </c>
      <c r="B54" s="89"/>
      <c r="C54" s="89"/>
      <c r="D54" s="89"/>
      <c r="E54" s="89"/>
      <c r="F54" s="89"/>
      <c r="G54" s="89"/>
      <c r="H54" s="89"/>
      <c r="I54" s="89"/>
      <c r="J54" s="89"/>
      <c r="K54" s="89"/>
      <c r="L54" s="89"/>
      <c r="M54" s="89"/>
      <c r="N54" s="89"/>
      <c r="O54" s="89"/>
      <c r="P54" s="89"/>
      <c r="Q54" s="89"/>
      <c r="R54" s="89"/>
      <c r="S54" s="89"/>
      <c r="T54" s="89"/>
      <c r="U54" s="89"/>
      <c r="V54" s="89"/>
      <c r="W54" s="89"/>
      <c r="X54" s="89"/>
      <c r="Y54" s="89"/>
      <c r="Z54" s="89"/>
      <c r="AA54" s="89"/>
      <c r="AB54" s="89"/>
      <c r="AC54" s="89"/>
      <c r="AD54" s="89"/>
      <c r="AE54" s="89"/>
      <c r="AF54" s="89"/>
      <c r="AG54" s="89"/>
      <c r="AH54" s="89"/>
      <c r="AI54" s="89"/>
      <c r="AJ54" s="89"/>
      <c r="AK54" s="89"/>
      <c r="AL54" s="89"/>
      <c r="AM54" s="89"/>
      <c r="AN54" s="89"/>
      <c r="AO54" s="89"/>
      <c r="AP54" s="89"/>
      <c r="AQ54" s="89"/>
      <c r="AR54" s="89"/>
      <c r="AS54" s="89"/>
      <c r="AT54" s="89"/>
      <c r="AU54" s="89"/>
      <c r="AV54" s="89"/>
      <c r="AW54" s="89"/>
      <c r="AX54" s="89"/>
      <c r="AY54" s="89"/>
      <c r="AZ54" s="89"/>
      <c r="BA54" s="89"/>
      <c r="BB54" s="89"/>
      <c r="BC54" s="89"/>
      <c r="BD54" s="89"/>
      <c r="BE54" s="89"/>
      <c r="BF54" s="89"/>
      <c r="BG54" s="89"/>
      <c r="BH54" s="89"/>
      <c r="BI54" s="89"/>
      <c r="BJ54" s="89"/>
      <c r="BK54" s="89"/>
      <c r="BL54" s="89"/>
      <c r="BM54" s="89"/>
      <c r="BN54" s="89"/>
      <c r="BO54" s="89"/>
      <c r="BP54" s="89"/>
      <c r="BQ54" s="89"/>
      <c r="BR54" s="89"/>
      <c r="BS54" s="89"/>
      <c r="BT54" s="89"/>
      <c r="BU54" s="89"/>
      <c r="BV54" s="89"/>
      <c r="BW54" s="89"/>
      <c r="BX54" s="89"/>
      <c r="BY54" s="138"/>
      <c r="BZ54" s="89"/>
      <c r="CA54" s="89"/>
      <c r="CB54" s="138"/>
      <c r="CC54" s="89"/>
      <c r="CD54" s="89"/>
      <c r="CE54" s="138"/>
      <c r="CF54" s="83"/>
      <c r="CG54" s="84"/>
      <c r="CH54" s="146"/>
      <c r="CI54" s="85"/>
      <c r="CJ54" s="84"/>
      <c r="CK54" s="146"/>
      <c r="CL54" s="85"/>
      <c r="CM54" s="84"/>
      <c r="CN54" s="146"/>
      <c r="CO54" s="85"/>
      <c r="CP54" s="84"/>
      <c r="CQ54" s="146"/>
      <c r="CR54" s="85"/>
      <c r="CS54" s="84"/>
      <c r="CT54" s="146"/>
      <c r="CU54" s="85"/>
      <c r="CV54" s="84"/>
      <c r="CW54" s="84"/>
      <c r="CX54" s="84"/>
      <c r="CY54" s="84"/>
      <c r="CZ54" s="146"/>
      <c r="DA54" s="84"/>
      <c r="DB54" s="84"/>
      <c r="DC54" s="146"/>
    </row>
    <row r="55" spans="1:107" s="86" customFormat="1" ht="13.5">
      <c r="A55" s="89" t="s">
        <v>649</v>
      </c>
      <c r="B55" s="89"/>
      <c r="C55" s="89"/>
      <c r="D55" s="89"/>
      <c r="E55" s="89"/>
      <c r="F55" s="89"/>
      <c r="G55" s="89"/>
      <c r="H55" s="89"/>
      <c r="I55" s="89"/>
      <c r="J55" s="89"/>
      <c r="K55" s="89"/>
      <c r="L55" s="89"/>
      <c r="M55" s="89"/>
      <c r="N55" s="89"/>
      <c r="O55" s="89"/>
      <c r="P55" s="89"/>
      <c r="Q55" s="89"/>
      <c r="R55" s="89"/>
      <c r="S55" s="89"/>
      <c r="T55" s="89"/>
      <c r="U55" s="89"/>
      <c r="V55" s="89"/>
      <c r="W55" s="89"/>
      <c r="X55" s="89"/>
      <c r="Y55" s="89"/>
      <c r="Z55" s="89"/>
      <c r="AA55" s="89"/>
      <c r="AB55" s="89"/>
      <c r="AC55" s="89"/>
      <c r="AD55" s="89"/>
      <c r="AE55" s="89"/>
      <c r="AF55" s="89"/>
      <c r="AG55" s="89"/>
      <c r="AH55" s="89"/>
      <c r="AI55" s="89"/>
      <c r="AJ55" s="89"/>
      <c r="AK55" s="89"/>
      <c r="AL55" s="89"/>
      <c r="AM55" s="89"/>
      <c r="AN55" s="89"/>
      <c r="AO55" s="89"/>
      <c r="AP55" s="89"/>
      <c r="AQ55" s="89"/>
      <c r="AR55" s="89"/>
      <c r="AS55" s="89"/>
      <c r="AT55" s="89"/>
      <c r="AU55" s="89"/>
      <c r="AV55" s="89"/>
      <c r="AW55" s="89"/>
      <c r="AX55" s="89"/>
      <c r="AY55" s="89"/>
      <c r="AZ55" s="89"/>
      <c r="BA55" s="89"/>
      <c r="BB55" s="89"/>
      <c r="BC55" s="89"/>
      <c r="BD55" s="89"/>
      <c r="BE55" s="89"/>
      <c r="BF55" s="89"/>
      <c r="BG55" s="89"/>
      <c r="BH55" s="89"/>
      <c r="BI55" s="89"/>
      <c r="BJ55" s="89"/>
      <c r="BK55" s="89"/>
      <c r="BL55" s="89"/>
      <c r="BM55" s="89"/>
      <c r="BN55" s="89"/>
      <c r="BO55" s="89"/>
      <c r="BP55" s="89"/>
      <c r="BQ55" s="89"/>
      <c r="BR55" s="89"/>
      <c r="BS55" s="89"/>
      <c r="BT55" s="89"/>
      <c r="BU55" s="89"/>
      <c r="BV55" s="89"/>
      <c r="BW55" s="89"/>
      <c r="BX55" s="89"/>
      <c r="BY55" s="138"/>
      <c r="BZ55" s="89"/>
      <c r="CA55" s="89"/>
      <c r="CB55" s="138"/>
      <c r="CC55" s="89"/>
      <c r="CD55" s="89"/>
      <c r="CE55" s="138"/>
      <c r="CF55" s="83"/>
      <c r="CG55" s="83"/>
      <c r="CH55" s="147"/>
      <c r="CJ55" s="83"/>
      <c r="CK55" s="147"/>
      <c r="CM55" s="83"/>
      <c r="CN55" s="147"/>
      <c r="CP55" s="83"/>
      <c r="CQ55" s="147"/>
      <c r="CS55" s="83"/>
      <c r="CT55" s="147"/>
      <c r="CV55" s="83"/>
      <c r="CW55" s="83"/>
      <c r="CX55" s="83"/>
      <c r="CY55" s="83"/>
      <c r="CZ55" s="147"/>
      <c r="DA55" s="83"/>
      <c r="DB55" s="83"/>
      <c r="DC55" s="147"/>
    </row>
    <row r="56" spans="1:107" s="86" customFormat="1" ht="13.5">
      <c r="A56" s="89" t="s">
        <v>669</v>
      </c>
      <c r="B56" s="89"/>
      <c r="C56" s="89"/>
      <c r="D56" s="89"/>
      <c r="E56" s="89"/>
      <c r="F56" s="89"/>
      <c r="G56" s="89"/>
      <c r="H56" s="89"/>
      <c r="I56" s="89"/>
      <c r="J56" s="89"/>
      <c r="K56" s="89"/>
      <c r="L56" s="89"/>
      <c r="M56" s="89"/>
      <c r="N56" s="89"/>
      <c r="O56" s="89"/>
      <c r="P56" s="89"/>
      <c r="Q56" s="89"/>
      <c r="R56" s="89"/>
      <c r="S56" s="89"/>
      <c r="T56" s="89"/>
      <c r="U56" s="89"/>
      <c r="V56" s="89"/>
      <c r="W56" s="89"/>
      <c r="X56" s="89"/>
      <c r="Y56" s="89"/>
      <c r="Z56" s="89"/>
      <c r="AA56" s="89"/>
      <c r="AB56" s="89"/>
      <c r="AC56" s="89"/>
      <c r="AD56" s="89"/>
      <c r="AE56" s="89"/>
      <c r="AF56" s="89"/>
      <c r="AG56" s="89"/>
      <c r="AH56" s="89"/>
      <c r="AI56" s="89"/>
      <c r="AJ56" s="89"/>
      <c r="AK56" s="89"/>
      <c r="AL56" s="89"/>
      <c r="AM56" s="89"/>
      <c r="AN56" s="89"/>
      <c r="AO56" s="89"/>
      <c r="AP56" s="89"/>
      <c r="AQ56" s="89"/>
      <c r="AR56" s="89"/>
      <c r="AS56" s="89"/>
      <c r="AT56" s="89"/>
      <c r="AU56" s="89"/>
      <c r="AV56" s="89"/>
      <c r="AW56" s="89"/>
      <c r="AX56" s="89"/>
      <c r="AY56" s="89"/>
      <c r="AZ56" s="89"/>
      <c r="BA56" s="89"/>
      <c r="BB56" s="89"/>
      <c r="BC56" s="89"/>
      <c r="BD56" s="89"/>
      <c r="BE56" s="89"/>
      <c r="BF56" s="89"/>
      <c r="BG56" s="89"/>
      <c r="BH56" s="89"/>
      <c r="BI56" s="89"/>
      <c r="BJ56" s="89"/>
      <c r="BK56" s="89"/>
      <c r="BL56" s="89"/>
      <c r="BM56" s="89"/>
      <c r="BN56" s="89"/>
      <c r="BO56" s="89"/>
      <c r="BP56" s="89"/>
      <c r="BQ56" s="89"/>
      <c r="BR56" s="89"/>
      <c r="BS56" s="89"/>
      <c r="BT56" s="89"/>
      <c r="BU56" s="89"/>
      <c r="BV56" s="89"/>
      <c r="BW56" s="89"/>
      <c r="BX56" s="89"/>
      <c r="BY56" s="138"/>
      <c r="BZ56" s="89"/>
      <c r="CA56" s="89"/>
      <c r="CB56" s="138"/>
      <c r="CC56" s="89"/>
      <c r="CD56" s="89"/>
      <c r="CE56" s="138"/>
      <c r="CF56" s="83"/>
      <c r="CG56" s="83"/>
      <c r="CH56" s="147"/>
      <c r="CJ56" s="83"/>
      <c r="CK56" s="147"/>
      <c r="CM56" s="83"/>
      <c r="CN56" s="147"/>
      <c r="CP56" s="83"/>
      <c r="CQ56" s="147"/>
      <c r="CS56" s="83"/>
      <c r="CT56" s="147"/>
      <c r="CV56" s="83"/>
      <c r="CW56" s="83"/>
      <c r="CX56" s="83"/>
      <c r="CY56" s="83"/>
      <c r="CZ56" s="147"/>
      <c r="DA56" s="83"/>
      <c r="DB56" s="83"/>
      <c r="DC56" s="147"/>
    </row>
    <row r="57" spans="1:107" s="86" customFormat="1" ht="15" hidden="1" customHeight="1">
      <c r="A57" s="89" t="s">
        <v>632</v>
      </c>
      <c r="B57" s="89"/>
      <c r="C57" s="89"/>
      <c r="D57" s="89"/>
      <c r="E57" s="89"/>
      <c r="F57" s="89"/>
      <c r="G57" s="89"/>
      <c r="H57" s="89"/>
      <c r="I57" s="89"/>
      <c r="J57" s="89"/>
      <c r="K57" s="89"/>
      <c r="L57" s="89"/>
      <c r="M57" s="89"/>
      <c r="N57" s="89"/>
      <c r="O57" s="89"/>
      <c r="P57" s="89"/>
      <c r="Q57" s="89"/>
      <c r="R57" s="89"/>
      <c r="S57" s="89"/>
      <c r="T57" s="89"/>
      <c r="U57" s="89"/>
      <c r="V57" s="89"/>
      <c r="W57" s="89"/>
      <c r="X57" s="89"/>
      <c r="Y57" s="89"/>
      <c r="Z57" s="89"/>
      <c r="AA57" s="89"/>
      <c r="AB57" s="89"/>
      <c r="AC57" s="89"/>
      <c r="AD57" s="89"/>
      <c r="AE57" s="89"/>
      <c r="AF57" s="89"/>
      <c r="AG57" s="89"/>
      <c r="AH57" s="89"/>
      <c r="AI57" s="89"/>
      <c r="AJ57" s="89"/>
      <c r="AK57" s="89"/>
      <c r="AL57" s="89"/>
      <c r="AM57" s="89"/>
      <c r="AN57" s="89"/>
      <c r="AO57" s="89"/>
      <c r="AP57" s="89"/>
      <c r="AQ57" s="89"/>
      <c r="AR57" s="89"/>
      <c r="AS57" s="89"/>
      <c r="AT57" s="89"/>
      <c r="AU57" s="89"/>
      <c r="AV57" s="89"/>
      <c r="AW57" s="89"/>
      <c r="AX57" s="89"/>
      <c r="AY57" s="89"/>
      <c r="AZ57" s="89"/>
      <c r="BA57" s="89"/>
      <c r="BB57" s="89"/>
      <c r="BC57" s="89"/>
      <c r="BD57" s="89"/>
      <c r="BE57" s="89"/>
      <c r="BF57" s="89"/>
      <c r="BG57" s="89"/>
      <c r="BH57" s="89"/>
      <c r="BI57" s="89"/>
      <c r="BJ57" s="89"/>
      <c r="BK57" s="89"/>
      <c r="BL57" s="89"/>
      <c r="BM57" s="89"/>
      <c r="BN57" s="89"/>
      <c r="BO57" s="89"/>
      <c r="BP57" s="89"/>
      <c r="BQ57" s="89"/>
      <c r="BR57" s="89"/>
      <c r="BS57" s="89"/>
      <c r="BT57" s="89"/>
      <c r="BU57" s="89"/>
      <c r="BV57" s="89"/>
      <c r="BW57" s="89"/>
      <c r="BX57" s="89"/>
      <c r="BY57" s="138"/>
      <c r="BZ57" s="89"/>
      <c r="CA57" s="89"/>
      <c r="CB57" s="138"/>
      <c r="CC57" s="89"/>
      <c r="CD57" s="89"/>
      <c r="CE57" s="138"/>
      <c r="CF57" s="89"/>
      <c r="CG57" s="89"/>
      <c r="CH57" s="146"/>
      <c r="CI57" s="85"/>
      <c r="CJ57" s="89"/>
      <c r="CK57" s="146"/>
      <c r="CL57" s="85"/>
      <c r="CM57" s="89"/>
      <c r="CN57" s="146"/>
      <c r="CO57" s="85"/>
      <c r="CP57" s="89"/>
      <c r="CQ57" s="146"/>
      <c r="CR57" s="85"/>
      <c r="CS57" s="89"/>
      <c r="CT57" s="146"/>
      <c r="CU57" s="85"/>
      <c r="CV57" s="89"/>
      <c r="CW57" s="89"/>
      <c r="CX57" s="89"/>
      <c r="CY57" s="89"/>
      <c r="CZ57" s="146"/>
      <c r="DA57" s="89"/>
      <c r="DB57" s="89"/>
      <c r="DC57" s="146"/>
    </row>
    <row r="58" spans="1:107" s="88" customFormat="1" ht="15" hidden="1" customHeight="1">
      <c r="A58" s="90" t="s">
        <v>633</v>
      </c>
      <c r="B58" s="91"/>
      <c r="C58" s="91"/>
      <c r="D58" s="91"/>
      <c r="E58" s="91"/>
      <c r="F58" s="91"/>
      <c r="G58" s="91"/>
      <c r="H58" s="91"/>
      <c r="I58" s="91"/>
      <c r="J58" s="91"/>
      <c r="K58" s="91"/>
      <c r="L58" s="91"/>
      <c r="M58" s="91"/>
      <c r="N58" s="91"/>
      <c r="O58" s="91"/>
      <c r="P58" s="91"/>
      <c r="Q58" s="91"/>
      <c r="R58" s="91"/>
      <c r="S58" s="91"/>
      <c r="T58" s="91"/>
      <c r="U58" s="91"/>
      <c r="V58" s="91"/>
      <c r="W58" s="91"/>
      <c r="X58" s="91"/>
      <c r="Y58" s="91"/>
      <c r="Z58" s="91"/>
      <c r="AA58" s="91"/>
      <c r="AB58" s="91"/>
      <c r="AC58" s="91"/>
      <c r="AD58" s="91"/>
      <c r="AE58" s="91"/>
      <c r="AF58" s="91"/>
      <c r="AG58" s="91"/>
      <c r="AH58" s="91"/>
      <c r="AI58" s="91"/>
      <c r="AJ58" s="91"/>
      <c r="AK58" s="91"/>
      <c r="AL58" s="91"/>
      <c r="AM58" s="91"/>
      <c r="AN58" s="91"/>
      <c r="AO58" s="91"/>
      <c r="AP58" s="91"/>
      <c r="AQ58" s="91"/>
      <c r="AR58" s="91"/>
      <c r="AS58" s="91"/>
      <c r="AT58" s="91"/>
      <c r="AU58" s="91"/>
      <c r="AV58" s="91"/>
      <c r="AW58" s="91"/>
      <c r="AX58" s="91"/>
      <c r="AY58" s="91"/>
      <c r="AZ58" s="91"/>
      <c r="BA58" s="91"/>
      <c r="BB58" s="91"/>
      <c r="BC58" s="91"/>
      <c r="BD58" s="91"/>
      <c r="BE58" s="91"/>
      <c r="BF58" s="91"/>
      <c r="BG58" s="91"/>
      <c r="BH58" s="91"/>
      <c r="BI58" s="91"/>
      <c r="BJ58" s="91"/>
      <c r="BK58" s="91"/>
      <c r="BL58" s="91"/>
      <c r="BM58" s="91"/>
      <c r="BN58" s="91"/>
      <c r="BO58" s="91"/>
      <c r="BP58" s="91"/>
      <c r="BQ58" s="91"/>
      <c r="BR58" s="91"/>
      <c r="BS58" s="91"/>
      <c r="BT58" s="91"/>
      <c r="BU58" s="91"/>
      <c r="BV58" s="91"/>
      <c r="BW58" s="91"/>
      <c r="BX58" s="91"/>
      <c r="BY58" s="139"/>
      <c r="BZ58" s="91"/>
      <c r="CA58" s="91"/>
      <c r="CB58" s="139"/>
      <c r="CC58" s="91"/>
      <c r="CD58" s="91"/>
      <c r="CE58" s="139"/>
      <c r="CF58" s="91"/>
      <c r="CG58" s="91"/>
      <c r="CH58" s="148"/>
      <c r="CI58" s="87"/>
      <c r="CJ58" s="91"/>
      <c r="CK58" s="148"/>
      <c r="CL58" s="87"/>
      <c r="CM58" s="91"/>
      <c r="CN58" s="148"/>
      <c r="CO58" s="87"/>
      <c r="CP58" s="91"/>
      <c r="CQ58" s="148"/>
      <c r="CR58" s="87"/>
      <c r="CS58" s="91"/>
      <c r="CT58" s="148"/>
      <c r="CU58" s="87"/>
      <c r="CV58" s="91"/>
      <c r="CW58" s="91"/>
      <c r="CX58" s="91"/>
      <c r="CY58" s="91"/>
      <c r="CZ58" s="148"/>
      <c r="DA58" s="91"/>
      <c r="DB58" s="91"/>
      <c r="DC58" s="148"/>
    </row>
    <row r="59" spans="1:107" s="86" customFormat="1" ht="13.5">
      <c r="A59" s="89" t="s">
        <v>670</v>
      </c>
      <c r="B59" s="89"/>
      <c r="C59" s="89"/>
      <c r="D59" s="89"/>
      <c r="E59" s="89"/>
      <c r="F59" s="89"/>
      <c r="G59" s="89"/>
      <c r="H59" s="89"/>
      <c r="I59" s="89"/>
      <c r="J59" s="89"/>
      <c r="K59" s="89"/>
      <c r="L59" s="89"/>
      <c r="M59" s="89"/>
      <c r="N59" s="89"/>
      <c r="O59" s="89"/>
      <c r="P59" s="89"/>
      <c r="Q59" s="89"/>
      <c r="R59" s="89"/>
      <c r="S59" s="89"/>
      <c r="T59" s="89"/>
      <c r="U59" s="89"/>
      <c r="V59" s="89"/>
      <c r="W59" s="89"/>
      <c r="X59" s="89"/>
      <c r="Y59" s="89"/>
      <c r="Z59" s="89"/>
      <c r="AA59" s="89"/>
      <c r="AB59" s="89"/>
      <c r="AC59" s="89"/>
      <c r="AD59" s="89"/>
      <c r="AE59" s="89"/>
      <c r="AF59" s="89"/>
      <c r="AG59" s="89"/>
      <c r="AH59" s="89"/>
      <c r="AI59" s="89"/>
      <c r="AJ59" s="89"/>
      <c r="AK59" s="89"/>
      <c r="AL59" s="89"/>
      <c r="AM59" s="89"/>
      <c r="AN59" s="89"/>
      <c r="AO59" s="89"/>
      <c r="AP59" s="89"/>
      <c r="AQ59" s="89"/>
      <c r="AR59" s="89"/>
      <c r="AS59" s="89"/>
      <c r="AT59" s="89"/>
      <c r="AU59" s="89"/>
      <c r="AV59" s="89"/>
      <c r="AW59" s="89"/>
      <c r="AX59" s="89"/>
      <c r="AY59" s="89"/>
      <c r="AZ59" s="89"/>
      <c r="BA59" s="89"/>
      <c r="BB59" s="89"/>
      <c r="BC59" s="89"/>
      <c r="BD59" s="89"/>
      <c r="BE59" s="89"/>
      <c r="BF59" s="89"/>
      <c r="BG59" s="89"/>
      <c r="BH59" s="89"/>
      <c r="BI59" s="89"/>
      <c r="BJ59" s="89"/>
      <c r="BK59" s="89"/>
      <c r="BL59" s="89"/>
      <c r="BM59" s="89"/>
      <c r="BN59" s="89"/>
      <c r="BO59" s="89"/>
      <c r="BP59" s="89"/>
      <c r="BQ59" s="89"/>
      <c r="BR59" s="89"/>
      <c r="BS59" s="89"/>
      <c r="BT59" s="89"/>
      <c r="BU59" s="89"/>
      <c r="BV59" s="89"/>
      <c r="BW59" s="89"/>
      <c r="BX59" s="89"/>
      <c r="BY59" s="138"/>
      <c r="BZ59" s="89"/>
      <c r="CA59" s="89"/>
      <c r="CB59" s="138"/>
      <c r="CC59" s="89"/>
      <c r="CD59" s="89"/>
      <c r="CE59" s="138"/>
      <c r="CF59" s="83"/>
      <c r="CG59" s="83"/>
      <c r="CH59" s="147"/>
      <c r="CJ59" s="83"/>
      <c r="CK59" s="147"/>
      <c r="CM59" s="83"/>
      <c r="CN59" s="147"/>
      <c r="CP59" s="83"/>
      <c r="CQ59" s="147"/>
      <c r="CS59" s="83"/>
      <c r="CT59" s="147"/>
      <c r="CV59" s="83"/>
      <c r="CW59" s="83"/>
      <c r="CX59" s="83"/>
      <c r="CY59" s="83"/>
      <c r="CZ59" s="147"/>
      <c r="DA59" s="83"/>
      <c r="DB59" s="83"/>
      <c r="DC59" s="147"/>
    </row>
    <row r="60" spans="1:107" s="86" customFormat="1" ht="13.5">
      <c r="A60" s="89" t="s">
        <v>671</v>
      </c>
      <c r="B60" s="89"/>
      <c r="C60" s="89"/>
      <c r="D60" s="89"/>
      <c r="E60" s="89"/>
      <c r="F60" s="89"/>
      <c r="G60" s="89"/>
      <c r="H60" s="89"/>
      <c r="I60" s="89"/>
      <c r="J60" s="89"/>
      <c r="K60" s="89"/>
      <c r="L60" s="89"/>
      <c r="M60" s="89"/>
      <c r="N60" s="89"/>
      <c r="O60" s="89"/>
      <c r="P60" s="89"/>
      <c r="Q60" s="89"/>
      <c r="R60" s="89"/>
      <c r="S60" s="89"/>
      <c r="T60" s="89"/>
      <c r="U60" s="89"/>
      <c r="V60" s="89"/>
      <c r="W60" s="89"/>
      <c r="X60" s="89"/>
      <c r="Y60" s="89"/>
      <c r="Z60" s="89"/>
      <c r="AA60" s="89"/>
      <c r="AB60" s="89"/>
      <c r="AC60" s="89"/>
      <c r="AD60" s="89"/>
      <c r="AE60" s="89"/>
      <c r="AF60" s="89"/>
      <c r="AG60" s="89"/>
      <c r="AH60" s="89"/>
      <c r="AI60" s="89"/>
      <c r="AJ60" s="89"/>
      <c r="AK60" s="89"/>
      <c r="AL60" s="89"/>
      <c r="AM60" s="89"/>
      <c r="AN60" s="89"/>
      <c r="AO60" s="89"/>
      <c r="AP60" s="89"/>
      <c r="AQ60" s="89"/>
      <c r="AR60" s="89"/>
      <c r="AS60" s="89"/>
      <c r="AT60" s="89"/>
      <c r="AU60" s="89"/>
      <c r="AV60" s="89"/>
      <c r="AW60" s="89"/>
      <c r="AX60" s="89"/>
      <c r="AY60" s="89"/>
      <c r="AZ60" s="89"/>
      <c r="BA60" s="89"/>
      <c r="BB60" s="89"/>
      <c r="BC60" s="89"/>
      <c r="BD60" s="89"/>
      <c r="BE60" s="89"/>
      <c r="BF60" s="89"/>
      <c r="BG60" s="89"/>
      <c r="BH60" s="89"/>
      <c r="BI60" s="89"/>
      <c r="BJ60" s="89"/>
      <c r="BK60" s="89"/>
      <c r="BL60" s="89"/>
      <c r="BM60" s="89"/>
      <c r="BN60" s="89"/>
      <c r="BO60" s="89"/>
      <c r="BP60" s="89"/>
      <c r="BQ60" s="89"/>
      <c r="BR60" s="89"/>
      <c r="BS60" s="89"/>
      <c r="BT60" s="89"/>
      <c r="BU60" s="89"/>
      <c r="BV60" s="89"/>
      <c r="BW60" s="89"/>
      <c r="BX60" s="89"/>
      <c r="BY60" s="138"/>
      <c r="BZ60" s="89"/>
      <c r="CA60" s="89"/>
      <c r="CB60" s="138"/>
      <c r="CC60" s="89"/>
      <c r="CD60" s="89"/>
      <c r="CE60" s="138"/>
      <c r="CF60" s="83"/>
      <c r="CG60" s="83"/>
      <c r="CH60" s="147"/>
      <c r="CJ60" s="83"/>
      <c r="CK60" s="147"/>
      <c r="CM60" s="83"/>
      <c r="CN60" s="147"/>
      <c r="CP60" s="83"/>
      <c r="CQ60" s="147"/>
      <c r="CS60" s="83"/>
      <c r="CT60" s="147"/>
      <c r="CV60" s="83"/>
      <c r="CW60" s="83"/>
      <c r="CX60" s="83"/>
      <c r="CY60" s="83"/>
      <c r="CZ60" s="147"/>
      <c r="DA60" s="83"/>
      <c r="DB60" s="83"/>
      <c r="DC60" s="147"/>
    </row>
    <row r="61" spans="1:107" s="86" customFormat="1" ht="13.5">
      <c r="A61" s="89"/>
      <c r="B61" s="89"/>
      <c r="C61" s="89"/>
      <c r="D61" s="89"/>
      <c r="E61" s="89"/>
      <c r="F61" s="89"/>
      <c r="G61" s="89"/>
      <c r="H61" s="89"/>
      <c r="I61" s="89"/>
      <c r="J61" s="89"/>
      <c r="K61" s="89"/>
      <c r="L61" s="89"/>
      <c r="M61" s="89"/>
      <c r="N61" s="89"/>
      <c r="O61" s="89"/>
      <c r="P61" s="89"/>
      <c r="Q61" s="89"/>
      <c r="R61" s="89"/>
      <c r="S61" s="89"/>
      <c r="T61" s="89"/>
      <c r="U61" s="89"/>
      <c r="V61" s="89"/>
      <c r="W61" s="89"/>
      <c r="X61" s="89"/>
      <c r="Y61" s="89"/>
      <c r="Z61" s="89"/>
      <c r="AA61" s="89"/>
      <c r="AB61" s="89"/>
      <c r="AC61" s="89"/>
      <c r="AD61" s="89"/>
      <c r="AE61" s="89"/>
      <c r="AF61" s="89"/>
      <c r="AG61" s="89"/>
      <c r="AH61" s="89"/>
      <c r="AI61" s="89"/>
      <c r="AJ61" s="89"/>
      <c r="AK61" s="89"/>
      <c r="AL61" s="89"/>
      <c r="AM61" s="89"/>
      <c r="AN61" s="89"/>
      <c r="AO61" s="89"/>
      <c r="AP61" s="89"/>
      <c r="AQ61" s="89"/>
      <c r="AR61" s="89"/>
      <c r="AS61" s="89"/>
      <c r="AT61" s="89"/>
      <c r="AU61" s="89"/>
      <c r="AV61" s="89"/>
      <c r="AW61" s="89"/>
      <c r="AX61" s="89"/>
      <c r="AY61" s="89"/>
      <c r="AZ61" s="89"/>
      <c r="BA61" s="89"/>
      <c r="BB61" s="89"/>
      <c r="BC61" s="89"/>
      <c r="BD61" s="89"/>
      <c r="BE61" s="89"/>
      <c r="BF61" s="89"/>
      <c r="BG61" s="89"/>
      <c r="BH61" s="89"/>
      <c r="BI61" s="89"/>
      <c r="BJ61" s="89"/>
      <c r="BK61" s="89"/>
      <c r="BL61" s="89"/>
      <c r="BM61" s="89"/>
      <c r="BN61" s="89"/>
      <c r="BO61" s="89"/>
      <c r="BP61" s="89"/>
      <c r="BQ61" s="89"/>
      <c r="BR61" s="89"/>
      <c r="BS61" s="89"/>
      <c r="BT61" s="89"/>
      <c r="BU61" s="89"/>
      <c r="BV61" s="89"/>
      <c r="BW61" s="89"/>
      <c r="BX61" s="89"/>
      <c r="BY61" s="138"/>
      <c r="BZ61" s="89"/>
      <c r="CA61" s="89"/>
      <c r="CB61" s="138"/>
      <c r="CC61" s="89"/>
      <c r="CD61" s="89"/>
      <c r="CE61" s="138"/>
      <c r="CF61" s="83"/>
      <c r="CG61" s="83"/>
      <c r="CH61" s="147"/>
      <c r="CJ61" s="83"/>
      <c r="CK61" s="147"/>
      <c r="CM61" s="83"/>
      <c r="CN61" s="147"/>
      <c r="CP61" s="83"/>
      <c r="CQ61" s="147"/>
      <c r="CS61" s="83"/>
      <c r="CT61" s="147"/>
      <c r="CV61" s="83"/>
      <c r="CW61" s="83"/>
      <c r="CX61" s="83"/>
      <c r="CY61" s="83"/>
      <c r="CZ61" s="147"/>
      <c r="DA61" s="83"/>
      <c r="DB61" s="83"/>
      <c r="DC61" s="147"/>
    </row>
    <row r="62" spans="1:107" s="7" customFormat="1" ht="15" customHeight="1">
      <c r="A62" s="21"/>
      <c r="B62" s="20"/>
      <c r="C62" s="20"/>
      <c r="D62" s="20"/>
      <c r="E62" s="20"/>
      <c r="F62" s="20"/>
      <c r="G62" s="20"/>
      <c r="H62" s="20"/>
      <c r="I62" s="20"/>
      <c r="J62" s="20"/>
      <c r="K62" s="20"/>
      <c r="L62" s="20"/>
      <c r="M62" s="20"/>
      <c r="N62" s="20"/>
      <c r="O62" s="20"/>
      <c r="P62" s="20"/>
      <c r="Q62" s="20"/>
      <c r="R62" s="20"/>
      <c r="S62" s="20"/>
      <c r="T62" s="20"/>
      <c r="U62" s="20"/>
      <c r="V62" s="20"/>
      <c r="W62" s="20"/>
      <c r="X62" s="20"/>
      <c r="Y62" s="20"/>
      <c r="Z62" s="20"/>
      <c r="AA62" s="20"/>
      <c r="AB62" s="20"/>
      <c r="AC62" s="20"/>
      <c r="AD62" s="20"/>
      <c r="AE62" s="20"/>
      <c r="AF62" s="20"/>
      <c r="AG62" s="20"/>
      <c r="AH62" s="20"/>
      <c r="AI62" s="20"/>
      <c r="AJ62" s="20"/>
      <c r="AK62" s="20"/>
      <c r="AL62" s="20"/>
      <c r="AM62" s="20"/>
      <c r="AN62" s="20"/>
      <c r="AO62" s="20"/>
      <c r="AP62" s="20"/>
      <c r="AQ62" s="20"/>
      <c r="AR62" s="20"/>
      <c r="AS62" s="20"/>
      <c r="AT62" s="20"/>
      <c r="AU62" s="20"/>
      <c r="AV62" s="20"/>
      <c r="AW62" s="20"/>
      <c r="AX62" s="20"/>
      <c r="AY62" s="20"/>
      <c r="AZ62" s="20"/>
      <c r="BA62" s="20"/>
      <c r="BB62" s="20"/>
      <c r="BC62" s="20"/>
      <c r="BD62" s="20"/>
      <c r="BE62" s="20"/>
      <c r="BF62" s="20"/>
      <c r="BG62" s="20"/>
      <c r="BH62" s="20"/>
      <c r="BI62" s="20"/>
      <c r="BJ62" s="20"/>
      <c r="BK62" s="20"/>
      <c r="BL62" s="20"/>
      <c r="BM62" s="20"/>
      <c r="BN62" s="20"/>
      <c r="BO62" s="20"/>
      <c r="BP62" s="20"/>
      <c r="BQ62" s="20"/>
      <c r="BR62" s="20"/>
      <c r="BS62" s="20"/>
      <c r="BT62" s="20"/>
      <c r="BU62" s="20"/>
      <c r="BV62" s="20"/>
      <c r="BW62" s="20"/>
      <c r="BX62" s="20"/>
      <c r="BY62" s="140"/>
      <c r="BZ62" s="20"/>
      <c r="CA62" s="20"/>
      <c r="CB62" s="140"/>
      <c r="CC62" s="20"/>
      <c r="CD62" s="20"/>
      <c r="CE62" s="140"/>
      <c r="CF62" s="20"/>
      <c r="CG62" s="20"/>
      <c r="CH62" s="149"/>
      <c r="CI62" s="6"/>
      <c r="CJ62" s="20"/>
      <c r="CK62" s="149"/>
      <c r="CL62" s="6"/>
      <c r="CM62" s="20"/>
      <c r="CN62" s="149"/>
      <c r="CO62" s="6"/>
      <c r="CP62" s="20"/>
      <c r="CQ62" s="149"/>
      <c r="CR62" s="6"/>
      <c r="CS62" s="20"/>
      <c r="CT62" s="149"/>
      <c r="CU62" s="6"/>
      <c r="CV62" s="20"/>
      <c r="CW62" s="20"/>
      <c r="CX62" s="20"/>
      <c r="CY62" s="20"/>
      <c r="CZ62" s="149"/>
      <c r="DA62" s="20"/>
      <c r="DB62" s="20"/>
      <c r="DC62" s="149"/>
    </row>
    <row r="63" spans="1:107" s="93" customFormat="1" ht="15" customHeight="1">
      <c r="A63" s="92" t="s">
        <v>653</v>
      </c>
      <c r="B63" s="92"/>
      <c r="C63" s="92"/>
      <c r="D63" s="92"/>
      <c r="E63" s="92"/>
      <c r="F63" s="92"/>
      <c r="G63" s="92"/>
      <c r="H63" s="92"/>
      <c r="I63" s="92"/>
      <c r="J63" s="92"/>
      <c r="K63" s="92"/>
      <c r="L63" s="92"/>
      <c r="M63" s="92"/>
      <c r="N63" s="92"/>
      <c r="O63" s="92"/>
      <c r="P63" s="92"/>
      <c r="Q63" s="92"/>
      <c r="R63" s="92"/>
      <c r="S63" s="92"/>
      <c r="T63" s="92"/>
      <c r="U63" s="92"/>
      <c r="V63" s="92"/>
      <c r="W63" s="92"/>
      <c r="X63" s="92"/>
      <c r="Y63" s="92"/>
      <c r="Z63" s="92"/>
      <c r="AA63" s="92"/>
      <c r="AB63" s="92"/>
      <c r="AC63" s="92"/>
      <c r="AD63" s="92"/>
      <c r="AE63" s="92"/>
      <c r="AF63" s="92"/>
      <c r="AG63" s="92"/>
      <c r="AH63" s="92"/>
      <c r="AI63" s="92"/>
      <c r="AJ63" s="92"/>
      <c r="AK63" s="92"/>
      <c r="AL63" s="92"/>
      <c r="AM63" s="92"/>
      <c r="AN63" s="92"/>
      <c r="AO63" s="92"/>
      <c r="AP63" s="92"/>
      <c r="AQ63" s="92"/>
      <c r="AR63" s="92"/>
      <c r="AS63" s="92"/>
      <c r="AT63" s="92"/>
      <c r="AU63" s="92"/>
      <c r="AV63" s="92"/>
      <c r="AW63" s="92"/>
      <c r="AX63" s="92"/>
      <c r="AY63" s="92"/>
      <c r="AZ63" s="92"/>
      <c r="BA63" s="92"/>
      <c r="BB63" s="92"/>
      <c r="BC63" s="92"/>
      <c r="BD63" s="92"/>
      <c r="BE63" s="92"/>
      <c r="BF63" s="92"/>
      <c r="BG63" s="92"/>
      <c r="BH63" s="92"/>
      <c r="BI63" s="92"/>
      <c r="BJ63" s="92"/>
      <c r="BK63" s="92"/>
      <c r="BL63" s="92"/>
      <c r="BM63" s="92"/>
      <c r="BN63" s="92"/>
      <c r="BO63" s="92"/>
      <c r="BP63" s="92"/>
      <c r="BQ63" s="92"/>
      <c r="BR63" s="92"/>
      <c r="BS63" s="92"/>
      <c r="BT63" s="92"/>
      <c r="BU63" s="92"/>
      <c r="BV63" s="92"/>
      <c r="BW63" s="92"/>
      <c r="BX63" s="92"/>
      <c r="BY63" s="141"/>
      <c r="BZ63" s="92"/>
      <c r="CA63" s="92"/>
      <c r="CB63" s="141"/>
      <c r="CC63" s="92"/>
      <c r="CD63" s="92"/>
      <c r="CE63" s="141"/>
      <c r="CF63" s="92"/>
      <c r="CG63" s="92"/>
      <c r="CH63" s="150"/>
      <c r="CJ63" s="92"/>
      <c r="CK63" s="150"/>
      <c r="CM63" s="92"/>
      <c r="CN63" s="150"/>
      <c r="CP63" s="92"/>
      <c r="CQ63" s="150"/>
      <c r="CS63" s="92"/>
      <c r="CT63" s="150"/>
      <c r="CV63" s="92"/>
      <c r="CW63" s="92"/>
      <c r="CX63" s="92"/>
      <c r="CY63" s="92"/>
      <c r="CZ63" s="150"/>
      <c r="DA63" s="92"/>
      <c r="DB63" s="92"/>
      <c r="DC63" s="150"/>
    </row>
    <row r="64" spans="1:107" s="93" customFormat="1" ht="15" customHeight="1">
      <c r="A64" s="94" t="s">
        <v>662</v>
      </c>
      <c r="B64" s="94"/>
      <c r="C64" s="94"/>
      <c r="D64" s="94"/>
      <c r="E64" s="94"/>
      <c r="F64" s="94"/>
      <c r="G64" s="94"/>
      <c r="H64" s="94"/>
      <c r="I64" s="94"/>
      <c r="J64" s="94"/>
      <c r="K64" s="94"/>
      <c r="L64" s="94"/>
      <c r="M64" s="94"/>
      <c r="N64" s="94"/>
      <c r="O64" s="94"/>
      <c r="P64" s="94"/>
      <c r="Q64" s="94"/>
      <c r="R64" s="94"/>
      <c r="S64" s="94"/>
      <c r="T64" s="94"/>
      <c r="U64" s="94"/>
      <c r="V64" s="94"/>
      <c r="W64" s="94"/>
      <c r="X64" s="94"/>
      <c r="Y64" s="94"/>
      <c r="Z64" s="94"/>
      <c r="AA64" s="94"/>
      <c r="AB64" s="94"/>
      <c r="AC64" s="94"/>
      <c r="AD64" s="94"/>
      <c r="AE64" s="94"/>
      <c r="AF64" s="94"/>
      <c r="AG64" s="94"/>
      <c r="AH64" s="94"/>
      <c r="AI64" s="94"/>
      <c r="AJ64" s="94"/>
      <c r="AK64" s="94"/>
      <c r="AL64" s="94"/>
      <c r="AM64" s="94"/>
      <c r="AN64" s="94"/>
      <c r="AO64" s="94"/>
      <c r="AP64" s="94"/>
      <c r="AQ64" s="94"/>
      <c r="AR64" s="94"/>
      <c r="AS64" s="94"/>
      <c r="AT64" s="94"/>
      <c r="AU64" s="94"/>
      <c r="AV64" s="94"/>
      <c r="AW64" s="94"/>
      <c r="AX64" s="94"/>
      <c r="AY64" s="94"/>
      <c r="AZ64" s="94"/>
      <c r="BA64" s="94"/>
      <c r="BB64" s="94"/>
      <c r="BC64" s="94"/>
      <c r="BD64" s="94"/>
      <c r="BE64" s="94"/>
      <c r="BF64" s="94"/>
      <c r="BG64" s="94"/>
      <c r="BH64" s="94"/>
      <c r="BI64" s="94"/>
      <c r="BJ64" s="94"/>
      <c r="BK64" s="94"/>
      <c r="BL64" s="94"/>
      <c r="BM64" s="94"/>
      <c r="BN64" s="94"/>
      <c r="BO64" s="94"/>
      <c r="BP64" s="94"/>
      <c r="BQ64" s="94"/>
      <c r="BR64" s="94"/>
      <c r="BS64" s="94"/>
      <c r="BT64" s="94"/>
      <c r="BU64" s="94"/>
      <c r="BV64" s="94"/>
      <c r="BW64" s="94"/>
      <c r="BX64" s="94"/>
      <c r="BY64" s="130"/>
      <c r="BZ64" s="94"/>
      <c r="CA64" s="94"/>
      <c r="CB64" s="130"/>
      <c r="CC64" s="94"/>
      <c r="CD64" s="94"/>
      <c r="CE64" s="130"/>
      <c r="CF64" s="92"/>
      <c r="CG64" s="92"/>
      <c r="CH64" s="150"/>
      <c r="CJ64" s="92"/>
      <c r="CK64" s="150"/>
      <c r="CM64" s="92"/>
      <c r="CN64" s="150"/>
      <c r="CP64" s="92"/>
      <c r="CQ64" s="150"/>
      <c r="CS64" s="92"/>
      <c r="CT64" s="150"/>
      <c r="CV64" s="92"/>
      <c r="CW64" s="92"/>
      <c r="CX64" s="92"/>
      <c r="CY64" s="92"/>
      <c r="CZ64" s="150"/>
      <c r="DA64" s="92"/>
      <c r="DB64" s="92"/>
      <c r="DC64" s="150"/>
    </row>
    <row r="66" spans="1:107">
      <c r="DC66" s="220"/>
    </row>
    <row r="67" spans="1:107">
      <c r="DC67" s="220"/>
    </row>
    <row r="69" spans="1:107" ht="12.75" customHeight="1">
      <c r="A69" s="4"/>
      <c r="B69" s="4"/>
      <c r="C69" s="4"/>
      <c r="D69" s="5"/>
      <c r="E69" s="3"/>
      <c r="F69" s="3"/>
      <c r="G69" s="5"/>
      <c r="H69" s="3"/>
      <c r="I69" s="3"/>
      <c r="J69" s="5"/>
      <c r="K69" s="3"/>
      <c r="L69" s="3"/>
      <c r="M69" s="5"/>
      <c r="N69" s="3"/>
      <c r="O69" s="3"/>
    </row>
    <row r="70" spans="1:107" ht="12.75" customHeight="1">
      <c r="A70" s="4"/>
      <c r="B70" s="4"/>
      <c r="C70" s="4"/>
      <c r="D70" s="5"/>
      <c r="E70" s="3"/>
      <c r="F70" s="3"/>
      <c r="G70" s="5"/>
      <c r="H70" s="3"/>
      <c r="I70" s="3"/>
      <c r="J70" s="5"/>
      <c r="K70" s="3"/>
      <c r="L70" s="3"/>
      <c r="M70" s="5"/>
      <c r="N70" s="3"/>
      <c r="O70" s="3"/>
    </row>
    <row r="71" spans="1:107" ht="12.75" customHeight="1">
      <c r="A71" s="4"/>
      <c r="B71" s="4"/>
      <c r="C71" s="4"/>
      <c r="D71" s="5"/>
      <c r="E71" s="3"/>
      <c r="F71" s="3"/>
      <c r="G71" s="5"/>
      <c r="H71" s="3"/>
      <c r="I71" s="3"/>
      <c r="J71" s="5"/>
      <c r="K71" s="3"/>
      <c r="L71" s="3"/>
      <c r="M71" s="5"/>
      <c r="N71" s="3"/>
      <c r="O71" s="3"/>
    </row>
    <row r="72" spans="1:107" ht="12.75" customHeight="1">
      <c r="A72" s="4"/>
      <c r="B72" s="4"/>
      <c r="C72" s="4"/>
      <c r="D72" s="5"/>
      <c r="E72" s="3"/>
      <c r="F72" s="3"/>
      <c r="G72" s="5"/>
      <c r="H72" s="3"/>
      <c r="I72" s="3"/>
      <c r="J72" s="5"/>
      <c r="K72" s="3"/>
      <c r="L72" s="3"/>
      <c r="M72" s="5"/>
      <c r="N72" s="3"/>
      <c r="O72" s="3"/>
    </row>
    <row r="73" spans="1:107" ht="12.75" customHeight="1">
      <c r="A73" s="4"/>
      <c r="B73" s="4"/>
      <c r="C73" s="4"/>
      <c r="D73" s="5"/>
      <c r="E73" s="3"/>
      <c r="F73" s="3"/>
      <c r="G73" s="5"/>
      <c r="H73" s="3"/>
      <c r="I73" s="3"/>
      <c r="J73" s="5"/>
      <c r="K73" s="3"/>
      <c r="L73" s="3"/>
      <c r="M73" s="5"/>
      <c r="N73" s="3"/>
      <c r="O73" s="3"/>
    </row>
    <row r="74" spans="1:107" ht="12.75" customHeight="1">
      <c r="A74" s="4"/>
      <c r="B74" s="4"/>
      <c r="C74" s="4"/>
      <c r="D74" s="5"/>
      <c r="E74" s="3"/>
      <c r="F74" s="3"/>
      <c r="G74" s="5"/>
      <c r="H74" s="3"/>
      <c r="I74" s="3"/>
      <c r="J74" s="5"/>
      <c r="K74" s="3"/>
      <c r="L74" s="3"/>
      <c r="M74" s="5"/>
      <c r="N74" s="3"/>
      <c r="O74" s="3"/>
    </row>
    <row r="75" spans="1:107" ht="12.75" customHeight="1">
      <c r="A75" s="4"/>
      <c r="B75" s="4"/>
      <c r="C75" s="4"/>
      <c r="D75" s="5"/>
      <c r="E75" s="3"/>
      <c r="F75" s="3"/>
      <c r="G75" s="5"/>
      <c r="H75" s="3"/>
      <c r="I75" s="3"/>
      <c r="J75" s="5"/>
      <c r="K75" s="3"/>
      <c r="L75" s="3"/>
      <c r="M75" s="5"/>
      <c r="N75" s="3"/>
      <c r="O75" s="3"/>
    </row>
    <row r="76" spans="1:107" ht="12.75" customHeight="1">
      <c r="A76" s="4"/>
      <c r="B76" s="4"/>
      <c r="C76" s="4"/>
      <c r="D76" s="5"/>
      <c r="E76" s="3"/>
      <c r="F76" s="3"/>
      <c r="G76" s="5"/>
      <c r="H76" s="3"/>
      <c r="I76" s="3"/>
      <c r="J76" s="5"/>
      <c r="K76" s="3"/>
      <c r="L76" s="3"/>
      <c r="M76" s="5"/>
      <c r="N76" s="3"/>
      <c r="O76" s="3"/>
    </row>
    <row r="77" spans="1:107" ht="12.75" customHeight="1">
      <c r="A77" s="4"/>
      <c r="B77" s="4"/>
      <c r="C77" s="4"/>
      <c r="D77" s="5"/>
      <c r="E77" s="3"/>
      <c r="F77" s="3"/>
      <c r="G77" s="5"/>
      <c r="H77" s="3"/>
      <c r="I77" s="3"/>
      <c r="J77" s="5"/>
      <c r="K77" s="3"/>
      <c r="L77" s="3"/>
      <c r="M77" s="5"/>
      <c r="N77" s="3"/>
      <c r="O77" s="3"/>
    </row>
    <row r="78" spans="1:107" ht="12.75" customHeight="1">
      <c r="A78" s="4"/>
      <c r="B78" s="4"/>
      <c r="C78" s="4"/>
      <c r="D78" s="5"/>
      <c r="E78" s="3"/>
      <c r="F78" s="3"/>
      <c r="G78" s="5"/>
      <c r="H78" s="3"/>
      <c r="I78" s="3"/>
      <c r="J78" s="5"/>
      <c r="K78" s="3"/>
      <c r="L78" s="3"/>
      <c r="M78" s="5"/>
      <c r="N78" s="3"/>
      <c r="O78" s="3"/>
    </row>
    <row r="79" spans="1:107" ht="12.75" customHeight="1">
      <c r="A79" s="4"/>
      <c r="B79" s="4"/>
      <c r="C79" s="4"/>
      <c r="D79" s="5"/>
      <c r="E79" s="3"/>
      <c r="F79" s="3"/>
      <c r="G79" s="5"/>
      <c r="H79" s="3"/>
      <c r="I79" s="3"/>
      <c r="J79" s="5"/>
      <c r="K79" s="3"/>
      <c r="L79" s="3"/>
      <c r="M79" s="5"/>
      <c r="N79" s="3"/>
      <c r="O79" s="3"/>
    </row>
    <row r="80" spans="1:107" ht="12.75" customHeight="1">
      <c r="A80" s="4"/>
      <c r="B80" s="4"/>
      <c r="C80" s="4"/>
      <c r="D80" s="5"/>
      <c r="E80" s="3"/>
      <c r="F80" s="3"/>
      <c r="G80" s="5"/>
      <c r="H80" s="3"/>
      <c r="I80" s="3"/>
      <c r="J80" s="5"/>
      <c r="K80" s="3"/>
      <c r="L80" s="3"/>
      <c r="M80" s="5"/>
      <c r="N80" s="3"/>
      <c r="O80" s="3"/>
    </row>
    <row r="81" spans="1:281" s="1" customFormat="1" ht="12.75" customHeight="1">
      <c r="A81" s="4"/>
      <c r="B81" s="4"/>
      <c r="C81" s="4"/>
      <c r="D81" s="5"/>
      <c r="E81" s="3"/>
      <c r="F81" s="3"/>
      <c r="G81" s="5"/>
      <c r="H81" s="3"/>
      <c r="I81" s="3"/>
      <c r="J81" s="5"/>
      <c r="K81" s="3"/>
      <c r="L81" s="3"/>
      <c r="M81" s="5"/>
      <c r="N81" s="3"/>
      <c r="O81" s="3"/>
      <c r="P81"/>
      <c r="Q81"/>
      <c r="R81"/>
      <c r="S81"/>
      <c r="T81"/>
      <c r="U81"/>
      <c r="V81"/>
      <c r="W81"/>
      <c r="X81"/>
      <c r="Y81"/>
      <c r="Z81"/>
      <c r="AA81"/>
      <c r="AB81"/>
      <c r="AC81"/>
      <c r="AD81"/>
      <c r="AE81"/>
      <c r="AF81"/>
      <c r="AG81"/>
      <c r="AH81"/>
      <c r="AI81"/>
      <c r="AJ81"/>
      <c r="AK81"/>
      <c r="AL81"/>
      <c r="AM81"/>
      <c r="AN81"/>
      <c r="AO81"/>
      <c r="AP81"/>
      <c r="AQ81"/>
      <c r="AR81"/>
      <c r="AS81"/>
      <c r="AT81"/>
      <c r="AU81"/>
      <c r="AV81"/>
      <c r="AW81"/>
      <c r="AX81"/>
      <c r="AY81"/>
      <c r="AZ81"/>
      <c r="BA81"/>
      <c r="BB81"/>
      <c r="BC81"/>
      <c r="BD81"/>
      <c r="BE81"/>
      <c r="BF81"/>
      <c r="BG81"/>
      <c r="BH81"/>
      <c r="BI81"/>
      <c r="BJ81"/>
      <c r="BK81"/>
      <c r="BL81"/>
      <c r="BM81"/>
      <c r="BN81"/>
      <c r="BO81"/>
      <c r="BP81"/>
      <c r="BQ81"/>
      <c r="BR81"/>
      <c r="BS81"/>
      <c r="BT81"/>
      <c r="BU81"/>
      <c r="BV81"/>
      <c r="BW81"/>
      <c r="BX81"/>
      <c r="BY81" s="142"/>
      <c r="BZ81"/>
      <c r="CA81"/>
      <c r="CB81" s="142"/>
      <c r="CC81"/>
      <c r="CD81"/>
      <c r="CE81" s="142"/>
      <c r="CF81"/>
      <c r="CG81"/>
      <c r="CH81" s="142"/>
      <c r="CI81"/>
      <c r="CJ81"/>
      <c r="CK81" s="142"/>
      <c r="CL81"/>
      <c r="CM81"/>
      <c r="CN81" s="142"/>
      <c r="CO81"/>
      <c r="CP81"/>
      <c r="CQ81" s="142"/>
      <c r="CR81"/>
      <c r="CS81"/>
      <c r="CT81" s="142"/>
      <c r="CU81"/>
      <c r="CV81"/>
      <c r="CW81"/>
      <c r="CX81"/>
      <c r="CY81"/>
      <c r="CZ81" s="142"/>
      <c r="DA81"/>
      <c r="DB81"/>
      <c r="DC81" s="142"/>
      <c r="DD81"/>
      <c r="DE81"/>
      <c r="DF81"/>
      <c r="DG81"/>
      <c r="DH81"/>
      <c r="DI81"/>
      <c r="DJ81"/>
      <c r="DK81"/>
      <c r="DL81"/>
      <c r="DM81"/>
      <c r="DN81"/>
      <c r="DO81"/>
      <c r="DP81"/>
      <c r="DQ81"/>
      <c r="DR81"/>
      <c r="DS81"/>
      <c r="DT81"/>
      <c r="DU81"/>
      <c r="DV81"/>
      <c r="DW81"/>
      <c r="DX81"/>
      <c r="DY81"/>
      <c r="DZ81"/>
      <c r="EA81"/>
      <c r="EB81"/>
      <c r="EC81"/>
      <c r="ED81"/>
      <c r="EE81"/>
      <c r="EF81"/>
      <c r="EG81"/>
      <c r="EH81"/>
      <c r="EI81"/>
      <c r="EJ81"/>
      <c r="EK81"/>
      <c r="EL81"/>
      <c r="EM81"/>
      <c r="EN81"/>
      <c r="EO81"/>
      <c r="EP81"/>
      <c r="EQ81"/>
      <c r="ER81"/>
      <c r="ES81"/>
      <c r="ET81"/>
      <c r="EU81"/>
      <c r="EV81"/>
      <c r="EW81"/>
      <c r="EX81"/>
      <c r="EY81"/>
      <c r="EZ81"/>
      <c r="FA81"/>
      <c r="FB81"/>
      <c r="FC81"/>
      <c r="FD81"/>
      <c r="FE81"/>
      <c r="FF81"/>
      <c r="FG81"/>
      <c r="FH81"/>
      <c r="FI81"/>
      <c r="FJ81"/>
      <c r="FK81"/>
      <c r="FL81"/>
      <c r="FM81"/>
      <c r="FN81"/>
      <c r="FO81"/>
      <c r="FP81"/>
      <c r="FQ81"/>
      <c r="FR81"/>
      <c r="FS81"/>
      <c r="FT81"/>
      <c r="FU81"/>
      <c r="FV81"/>
      <c r="FW81"/>
      <c r="FX81"/>
      <c r="FY81"/>
      <c r="FZ81"/>
      <c r="GA81"/>
      <c r="GB81"/>
      <c r="GC81"/>
      <c r="GD81"/>
      <c r="GE81"/>
      <c r="GF81"/>
      <c r="GG81"/>
      <c r="GH81"/>
      <c r="GI81"/>
      <c r="GJ81"/>
      <c r="GK81"/>
      <c r="GL81"/>
      <c r="GM81"/>
      <c r="GN81"/>
      <c r="GO81"/>
      <c r="GP81"/>
      <c r="GQ81"/>
      <c r="GR81"/>
      <c r="GS81"/>
      <c r="GT81"/>
      <c r="GU81"/>
      <c r="GV81"/>
      <c r="GW81"/>
      <c r="GX81"/>
      <c r="GY81"/>
      <c r="GZ81"/>
      <c r="HA81"/>
      <c r="HB81"/>
      <c r="HC81"/>
      <c r="HD81"/>
      <c r="HE81"/>
      <c r="HF81"/>
      <c r="HG81"/>
      <c r="HH81"/>
      <c r="HI81"/>
      <c r="HJ81"/>
      <c r="HK81"/>
      <c r="HL81"/>
      <c r="HM81"/>
      <c r="HN81"/>
      <c r="HO81"/>
      <c r="HP81"/>
      <c r="HQ81"/>
      <c r="HR81"/>
      <c r="HS81"/>
      <c r="HT81"/>
      <c r="HU81"/>
      <c r="HV81"/>
      <c r="HW81"/>
      <c r="HX81"/>
      <c r="HY81"/>
      <c r="HZ81"/>
      <c r="IA81"/>
      <c r="IB81"/>
      <c r="IC81"/>
      <c r="ID81"/>
      <c r="IE81"/>
      <c r="IF81"/>
      <c r="IG81"/>
      <c r="IH81"/>
      <c r="II81"/>
      <c r="IJ81"/>
      <c r="IK81"/>
      <c r="IL81"/>
      <c r="IM81"/>
      <c r="IN81"/>
      <c r="IO81"/>
      <c r="IP81"/>
      <c r="IQ81"/>
      <c r="IR81"/>
      <c r="IS81"/>
      <c r="IT81"/>
      <c r="IU81"/>
      <c r="IV81"/>
      <c r="IW81"/>
      <c r="IX81"/>
      <c r="IY81"/>
      <c r="IZ81"/>
      <c r="JA81"/>
      <c r="JB81"/>
      <c r="JC81"/>
      <c r="JD81"/>
      <c r="JE81"/>
      <c r="JF81"/>
      <c r="JG81"/>
      <c r="JH81"/>
      <c r="JI81"/>
      <c r="JJ81"/>
      <c r="JK81"/>
      <c r="JL81"/>
      <c r="JM81"/>
      <c r="JN81"/>
      <c r="JO81"/>
      <c r="JP81"/>
      <c r="JQ81"/>
      <c r="JR81"/>
      <c r="JS81"/>
      <c r="JT81"/>
      <c r="JU81"/>
    </row>
    <row r="82" spans="1:281" s="1" customFormat="1" ht="12.75" customHeight="1">
      <c r="A82" s="4"/>
      <c r="B82" s="4"/>
      <c r="C82" s="4"/>
      <c r="D82" s="5"/>
      <c r="E82" s="3"/>
      <c r="F82" s="3"/>
      <c r="G82" s="5"/>
      <c r="H82" s="3"/>
      <c r="I82" s="3"/>
      <c r="J82" s="5"/>
      <c r="K82" s="3"/>
      <c r="L82" s="3"/>
      <c r="M82" s="5"/>
      <c r="N82" s="3"/>
      <c r="O82" s="3"/>
      <c r="P82"/>
      <c r="Q82"/>
      <c r="R82"/>
      <c r="S82"/>
      <c r="T82"/>
      <c r="U82"/>
      <c r="V82"/>
      <c r="W82"/>
      <c r="X82"/>
      <c r="Y82"/>
      <c r="Z82"/>
      <c r="AA82"/>
      <c r="AB82"/>
      <c r="AC82"/>
      <c r="AD82"/>
      <c r="AE82"/>
      <c r="AF82"/>
      <c r="AG82"/>
      <c r="AH82"/>
      <c r="AI82"/>
      <c r="AJ82"/>
      <c r="AK82"/>
      <c r="AL82"/>
      <c r="AM82"/>
      <c r="AN82"/>
      <c r="AO82"/>
      <c r="AP82"/>
      <c r="AQ82"/>
      <c r="AR82"/>
      <c r="AS82"/>
      <c r="AT82"/>
      <c r="AU82"/>
      <c r="AV82"/>
      <c r="AW82"/>
      <c r="AX82"/>
      <c r="AY82"/>
      <c r="AZ82"/>
      <c r="BA82"/>
      <c r="BB82"/>
      <c r="BC82"/>
      <c r="BD82"/>
      <c r="BE82"/>
      <c r="BF82"/>
      <c r="BG82"/>
      <c r="BH82"/>
      <c r="BI82"/>
      <c r="BJ82"/>
      <c r="BK82"/>
      <c r="BL82"/>
      <c r="BM82"/>
      <c r="BN82"/>
      <c r="BO82"/>
      <c r="BP82"/>
      <c r="BQ82"/>
      <c r="BR82"/>
      <c r="BS82"/>
      <c r="BT82"/>
      <c r="BU82"/>
      <c r="BV82"/>
      <c r="BW82"/>
      <c r="BX82"/>
      <c r="BY82" s="142"/>
      <c r="BZ82"/>
      <c r="CA82"/>
      <c r="CB82" s="142"/>
      <c r="CC82"/>
      <c r="CD82"/>
      <c r="CE82" s="142"/>
      <c r="CF82"/>
      <c r="CG82"/>
      <c r="CH82" s="142"/>
      <c r="CI82"/>
      <c r="CJ82"/>
      <c r="CK82" s="142"/>
      <c r="CL82"/>
      <c r="CM82"/>
      <c r="CN82" s="142"/>
      <c r="CO82"/>
      <c r="CP82"/>
      <c r="CQ82" s="142"/>
      <c r="CR82"/>
      <c r="CS82"/>
      <c r="CT82" s="142"/>
      <c r="CU82"/>
      <c r="CV82"/>
      <c r="CW82"/>
      <c r="CX82"/>
      <c r="CY82"/>
      <c r="CZ82" s="142"/>
      <c r="DA82"/>
      <c r="DB82"/>
      <c r="DC82" s="142"/>
      <c r="DD82"/>
      <c r="DE82"/>
      <c r="DF82"/>
      <c r="DG82"/>
      <c r="DH82"/>
      <c r="DI82"/>
      <c r="DJ82"/>
      <c r="DK82"/>
      <c r="DL82"/>
      <c r="DM82"/>
      <c r="DN82"/>
      <c r="DO82"/>
      <c r="DP82"/>
      <c r="DQ82"/>
      <c r="DR82"/>
      <c r="DS82"/>
      <c r="DT82"/>
      <c r="DU82"/>
      <c r="DV82"/>
      <c r="DW82"/>
      <c r="DX82"/>
      <c r="DY82"/>
      <c r="DZ82"/>
      <c r="EA82"/>
      <c r="EB82"/>
      <c r="EC82"/>
      <c r="ED82"/>
      <c r="EE82"/>
      <c r="EF82"/>
      <c r="EG82"/>
      <c r="EH82"/>
      <c r="EI82"/>
      <c r="EJ82"/>
      <c r="EK82"/>
      <c r="EL82"/>
      <c r="EM82"/>
      <c r="EN82"/>
      <c r="EO82"/>
      <c r="EP82"/>
      <c r="EQ82"/>
      <c r="ER82"/>
      <c r="ES82"/>
      <c r="ET82"/>
      <c r="EU82"/>
      <c r="EV82"/>
      <c r="EW82"/>
      <c r="EX82"/>
      <c r="EY82"/>
      <c r="EZ82"/>
      <c r="FA82"/>
      <c r="FB82"/>
      <c r="FC82"/>
      <c r="FD82"/>
      <c r="FE82"/>
      <c r="FF82"/>
      <c r="FG82"/>
      <c r="FH82"/>
      <c r="FI82"/>
      <c r="FJ82"/>
      <c r="FK82"/>
      <c r="FL82"/>
      <c r="FM82"/>
      <c r="FN82"/>
      <c r="FO82"/>
      <c r="FP82"/>
      <c r="FQ82"/>
      <c r="FR82"/>
      <c r="FS82"/>
      <c r="FT82"/>
      <c r="FU82"/>
      <c r="FV82"/>
      <c r="FW82"/>
      <c r="FX82"/>
      <c r="FY82"/>
      <c r="FZ82"/>
      <c r="GA82"/>
      <c r="GB82"/>
      <c r="GC82"/>
      <c r="GD82"/>
      <c r="GE82"/>
      <c r="GF82"/>
      <c r="GG82"/>
      <c r="GH82"/>
      <c r="GI82"/>
      <c r="GJ82"/>
      <c r="GK82"/>
      <c r="GL82"/>
      <c r="GM82"/>
      <c r="GN82"/>
      <c r="GO82"/>
      <c r="GP82"/>
      <c r="GQ82"/>
      <c r="GR82"/>
      <c r="GS82"/>
      <c r="GT82"/>
      <c r="GU82"/>
      <c r="GV82"/>
      <c r="GW82"/>
      <c r="GX82"/>
      <c r="GY82"/>
      <c r="GZ82"/>
      <c r="HA82"/>
      <c r="HB82"/>
      <c r="HC82"/>
      <c r="HD82"/>
      <c r="HE82"/>
      <c r="HF82"/>
      <c r="HG82"/>
      <c r="HH82"/>
      <c r="HI82"/>
      <c r="HJ82"/>
      <c r="HK82"/>
      <c r="HL82"/>
      <c r="HM82"/>
      <c r="HN82"/>
      <c r="HO82"/>
      <c r="HP82"/>
      <c r="HQ82"/>
      <c r="HR82"/>
      <c r="HS82"/>
      <c r="HT82"/>
      <c r="HU82"/>
      <c r="HV82"/>
      <c r="HW82"/>
      <c r="HX82"/>
      <c r="HY82"/>
      <c r="HZ82"/>
      <c r="IA82"/>
      <c r="IB82"/>
      <c r="IC82"/>
      <c r="ID82"/>
      <c r="IE82"/>
      <c r="IF82"/>
      <c r="IG82"/>
      <c r="IH82"/>
      <c r="II82"/>
      <c r="IJ82"/>
      <c r="IK82"/>
      <c r="IL82"/>
      <c r="IM82"/>
      <c r="IN82"/>
      <c r="IO82"/>
      <c r="IP82"/>
      <c r="IQ82"/>
      <c r="IR82"/>
      <c r="IS82"/>
      <c r="IT82"/>
      <c r="IU82"/>
      <c r="IV82"/>
      <c r="IW82"/>
      <c r="IX82"/>
      <c r="IY82"/>
      <c r="IZ82"/>
      <c r="JA82"/>
      <c r="JB82"/>
      <c r="JC82"/>
      <c r="JD82"/>
      <c r="JE82"/>
      <c r="JF82"/>
      <c r="JG82"/>
      <c r="JH82"/>
      <c r="JI82"/>
      <c r="JJ82"/>
      <c r="JK82"/>
      <c r="JL82"/>
      <c r="JM82"/>
      <c r="JN82"/>
      <c r="JO82"/>
      <c r="JP82"/>
      <c r="JQ82"/>
      <c r="JR82"/>
      <c r="JS82"/>
      <c r="JT82"/>
      <c r="JU82"/>
    </row>
    <row r="83" spans="1:281" s="1" customFormat="1" ht="12.75" customHeight="1">
      <c r="A83" s="4"/>
      <c r="B83" s="4"/>
      <c r="C83" s="4"/>
      <c r="D83" s="5"/>
      <c r="E83" s="3"/>
      <c r="F83" s="3"/>
      <c r="G83" s="5"/>
      <c r="H83" s="3"/>
      <c r="I83" s="3"/>
      <c r="J83" s="5"/>
      <c r="K83" s="3"/>
      <c r="L83" s="3"/>
      <c r="M83" s="5"/>
      <c r="N83" s="3"/>
      <c r="O83" s="3"/>
      <c r="P83"/>
      <c r="Q83"/>
      <c r="R83"/>
      <c r="S83"/>
      <c r="T83"/>
      <c r="U83"/>
      <c r="V83"/>
      <c r="W83"/>
      <c r="X83"/>
      <c r="Y83"/>
      <c r="Z83"/>
      <c r="AA83"/>
      <c r="AB83"/>
      <c r="AC83"/>
      <c r="AD83"/>
      <c r="AE83"/>
      <c r="AF83"/>
      <c r="AG83"/>
      <c r="AH83"/>
      <c r="AI83"/>
      <c r="AJ83"/>
      <c r="AK83"/>
      <c r="AL83"/>
      <c r="AM83"/>
      <c r="AN83"/>
      <c r="AO83"/>
      <c r="AP83"/>
      <c r="AQ83"/>
      <c r="AR83"/>
      <c r="AS83"/>
      <c r="AT83"/>
      <c r="AU83"/>
      <c r="AV83"/>
      <c r="AW83"/>
      <c r="AX83"/>
      <c r="AY83"/>
      <c r="AZ83"/>
      <c r="BA83"/>
      <c r="BB83"/>
      <c r="BC83"/>
      <c r="BD83"/>
      <c r="BE83"/>
      <c r="BF83"/>
      <c r="BG83"/>
      <c r="BH83"/>
      <c r="BI83"/>
      <c r="BJ83"/>
      <c r="BK83"/>
      <c r="BL83"/>
      <c r="BM83"/>
      <c r="BN83"/>
      <c r="BO83"/>
      <c r="BP83"/>
      <c r="BQ83"/>
      <c r="BR83"/>
      <c r="BS83"/>
      <c r="BT83"/>
      <c r="BU83"/>
      <c r="BV83"/>
      <c r="BW83"/>
      <c r="BX83"/>
      <c r="BY83" s="142"/>
      <c r="BZ83"/>
      <c r="CA83"/>
      <c r="CB83" s="142"/>
      <c r="CC83"/>
      <c r="CD83"/>
      <c r="CE83" s="142"/>
      <c r="CF83"/>
      <c r="CG83"/>
      <c r="CH83" s="142"/>
      <c r="CI83"/>
      <c r="CJ83"/>
      <c r="CK83" s="142"/>
      <c r="CL83"/>
      <c r="CM83"/>
      <c r="CN83" s="142"/>
      <c r="CO83"/>
      <c r="CP83"/>
      <c r="CQ83" s="142"/>
      <c r="CR83"/>
      <c r="CS83"/>
      <c r="CT83" s="142"/>
      <c r="CU83"/>
      <c r="CV83"/>
      <c r="CW83"/>
      <c r="CX83"/>
      <c r="CY83"/>
      <c r="CZ83" s="142"/>
      <c r="DA83"/>
      <c r="DB83"/>
      <c r="DC83" s="142"/>
      <c r="DD83"/>
      <c r="DE83"/>
      <c r="DF83"/>
      <c r="DG83"/>
      <c r="DH83"/>
      <c r="DI83"/>
      <c r="DJ83"/>
      <c r="DK83"/>
      <c r="DL83"/>
      <c r="DM83"/>
      <c r="DN83"/>
      <c r="DO83"/>
      <c r="DP83"/>
      <c r="DQ83"/>
      <c r="DR83"/>
      <c r="DS83"/>
      <c r="DT83"/>
      <c r="DU83"/>
      <c r="DV83"/>
      <c r="DW83"/>
      <c r="DX83"/>
      <c r="DY83"/>
      <c r="DZ83"/>
      <c r="EA83"/>
      <c r="EB83"/>
      <c r="EC83"/>
      <c r="ED83"/>
      <c r="EE83"/>
      <c r="EF83"/>
      <c r="EG83"/>
      <c r="EH83"/>
      <c r="EI83"/>
      <c r="EJ83"/>
      <c r="EK83"/>
      <c r="EL83"/>
      <c r="EM83"/>
      <c r="EN83"/>
      <c r="EO83"/>
      <c r="EP83"/>
      <c r="EQ83"/>
      <c r="ER83"/>
      <c r="ES83"/>
      <c r="ET83"/>
      <c r="EU83"/>
      <c r="EV83"/>
      <c r="EW83"/>
      <c r="EX83"/>
      <c r="EY83"/>
      <c r="EZ83"/>
      <c r="FA83"/>
      <c r="FB83"/>
      <c r="FC83"/>
      <c r="FD83"/>
      <c r="FE83"/>
      <c r="FF83"/>
      <c r="FG83"/>
      <c r="FH83"/>
      <c r="FI83"/>
      <c r="FJ83"/>
      <c r="FK83"/>
      <c r="FL83"/>
      <c r="FM83"/>
      <c r="FN83"/>
      <c r="FO83"/>
      <c r="FP83"/>
      <c r="FQ83"/>
      <c r="FR83"/>
      <c r="FS83"/>
      <c r="FT83"/>
      <c r="FU83"/>
      <c r="FV83"/>
      <c r="FW83"/>
      <c r="FX83"/>
      <c r="FY83"/>
      <c r="FZ83"/>
      <c r="GA83"/>
      <c r="GB83"/>
      <c r="GC83"/>
      <c r="GD83"/>
      <c r="GE83"/>
      <c r="GF83"/>
      <c r="GG83"/>
      <c r="GH83"/>
      <c r="GI83"/>
      <c r="GJ83"/>
      <c r="GK83"/>
      <c r="GL83"/>
      <c r="GM83"/>
      <c r="GN83"/>
      <c r="GO83"/>
      <c r="GP83"/>
      <c r="GQ83"/>
      <c r="GR83"/>
      <c r="GS83"/>
      <c r="GT83"/>
      <c r="GU83"/>
      <c r="GV83"/>
      <c r="GW83"/>
      <c r="GX83"/>
      <c r="GY83"/>
      <c r="GZ83"/>
      <c r="HA83"/>
      <c r="HB83"/>
      <c r="HC83"/>
      <c r="HD83"/>
      <c r="HE83"/>
      <c r="HF83"/>
      <c r="HG83"/>
      <c r="HH83"/>
      <c r="HI83"/>
      <c r="HJ83"/>
      <c r="HK83"/>
      <c r="HL83"/>
      <c r="HM83"/>
      <c r="HN83"/>
      <c r="HO83"/>
      <c r="HP83"/>
      <c r="HQ83"/>
      <c r="HR83"/>
      <c r="HS83"/>
      <c r="HT83"/>
      <c r="HU83"/>
      <c r="HV83"/>
      <c r="HW83"/>
      <c r="HX83"/>
      <c r="HY83"/>
      <c r="HZ83"/>
      <c r="IA83"/>
      <c r="IB83"/>
      <c r="IC83"/>
      <c r="ID83"/>
      <c r="IE83"/>
      <c r="IF83"/>
      <c r="IG83"/>
      <c r="IH83"/>
      <c r="II83"/>
      <c r="IJ83"/>
      <c r="IK83"/>
      <c r="IL83"/>
      <c r="IM83"/>
      <c r="IN83"/>
      <c r="IO83"/>
      <c r="IP83"/>
      <c r="IQ83"/>
      <c r="IR83"/>
      <c r="IS83"/>
      <c r="IT83"/>
      <c r="IU83"/>
      <c r="IV83"/>
      <c r="IW83"/>
      <c r="IX83"/>
      <c r="IY83"/>
      <c r="IZ83"/>
      <c r="JA83"/>
      <c r="JB83"/>
      <c r="JC83"/>
      <c r="JD83"/>
      <c r="JE83"/>
      <c r="JF83"/>
      <c r="JG83"/>
      <c r="JH83"/>
      <c r="JI83"/>
      <c r="JJ83"/>
      <c r="JK83"/>
      <c r="JL83"/>
      <c r="JM83"/>
      <c r="JN83"/>
      <c r="JO83"/>
      <c r="JP83"/>
      <c r="JQ83"/>
      <c r="JR83"/>
      <c r="JS83"/>
      <c r="JT83"/>
      <c r="JU83"/>
    </row>
    <row r="84" spans="1:281" s="1" customFormat="1" ht="12.75" customHeight="1">
      <c r="A84" s="4"/>
      <c r="B84" s="4"/>
      <c r="C84" s="4"/>
      <c r="D84" s="5"/>
      <c r="E84" s="3"/>
      <c r="F84" s="3"/>
      <c r="G84" s="5"/>
      <c r="H84" s="3"/>
      <c r="I84" s="3"/>
      <c r="J84" s="5"/>
      <c r="K84" s="3"/>
      <c r="L84" s="3"/>
      <c r="M84" s="5"/>
      <c r="N84" s="3"/>
      <c r="O84" s="3"/>
      <c r="P84"/>
      <c r="Q84"/>
      <c r="R84"/>
      <c r="S84"/>
      <c r="T84"/>
      <c r="U84"/>
      <c r="V84"/>
      <c r="W84"/>
      <c r="X84"/>
      <c r="Y84"/>
      <c r="Z84"/>
      <c r="AA84"/>
      <c r="AB84"/>
      <c r="AC84"/>
      <c r="AD84"/>
      <c r="AE84"/>
      <c r="AF84"/>
      <c r="AG84"/>
      <c r="AH84"/>
      <c r="AI84"/>
      <c r="AJ84"/>
      <c r="AK84"/>
      <c r="AL84"/>
      <c r="AM84"/>
      <c r="AN84"/>
      <c r="AO84"/>
      <c r="AP84"/>
      <c r="AQ84"/>
      <c r="AR84"/>
      <c r="AS84"/>
      <c r="AT84"/>
      <c r="AU84"/>
      <c r="AV84"/>
      <c r="AW84"/>
      <c r="AX84"/>
      <c r="AY84"/>
      <c r="AZ84"/>
      <c r="BA84"/>
      <c r="BB84"/>
      <c r="BC84"/>
      <c r="BD84"/>
      <c r="BE84"/>
      <c r="BF84"/>
      <c r="BG84"/>
      <c r="BH84"/>
      <c r="BI84"/>
      <c r="BJ84"/>
      <c r="BK84"/>
      <c r="BL84"/>
      <c r="BM84"/>
      <c r="BN84"/>
      <c r="BO84"/>
      <c r="BP84"/>
      <c r="BQ84"/>
      <c r="BR84"/>
      <c r="BS84"/>
      <c r="BT84"/>
      <c r="BU84"/>
      <c r="BV84"/>
      <c r="BW84"/>
      <c r="BX84"/>
      <c r="BY84" s="142"/>
      <c r="BZ84"/>
      <c r="CA84"/>
      <c r="CB84" s="142"/>
      <c r="CC84"/>
      <c r="CD84"/>
      <c r="CE84" s="142"/>
      <c r="CF84"/>
      <c r="CG84"/>
      <c r="CH84" s="142"/>
      <c r="CI84"/>
      <c r="CJ84"/>
      <c r="CK84" s="142"/>
      <c r="CL84"/>
      <c r="CM84"/>
      <c r="CN84" s="142"/>
      <c r="CO84"/>
      <c r="CP84"/>
      <c r="CQ84" s="142"/>
      <c r="CR84"/>
      <c r="CS84"/>
      <c r="CT84" s="142"/>
      <c r="CU84"/>
      <c r="CV84"/>
      <c r="CW84"/>
      <c r="CX84"/>
      <c r="CY84"/>
      <c r="CZ84" s="142"/>
      <c r="DA84"/>
      <c r="DB84"/>
      <c r="DC84" s="142"/>
      <c r="DD84"/>
      <c r="DE84"/>
      <c r="DF84"/>
      <c r="DG84"/>
      <c r="DH84"/>
      <c r="DI84"/>
      <c r="DJ84"/>
      <c r="DK84"/>
      <c r="DL84"/>
      <c r="DM84"/>
      <c r="DN84"/>
      <c r="DO84"/>
      <c r="DP84"/>
      <c r="DQ84"/>
      <c r="DR84"/>
      <c r="DS84"/>
      <c r="DT84"/>
      <c r="DU84"/>
      <c r="DV84"/>
      <c r="DW84"/>
      <c r="DX84"/>
      <c r="DY84"/>
      <c r="DZ84"/>
      <c r="EA84"/>
      <c r="EB84"/>
      <c r="EC84"/>
      <c r="ED84"/>
      <c r="EE84"/>
      <c r="EF84"/>
      <c r="EG84"/>
      <c r="EH84"/>
      <c r="EI84"/>
      <c r="EJ84"/>
      <c r="EK84"/>
      <c r="EL84"/>
      <c r="EM84"/>
      <c r="EN84"/>
      <c r="EO84"/>
      <c r="EP84"/>
      <c r="EQ84"/>
      <c r="ER84"/>
      <c r="ES84"/>
      <c r="ET84"/>
      <c r="EU84"/>
      <c r="EV84"/>
      <c r="EW84"/>
      <c r="EX84"/>
      <c r="EY84"/>
      <c r="EZ84"/>
      <c r="FA84"/>
      <c r="FB84"/>
      <c r="FC84"/>
      <c r="FD84"/>
      <c r="FE84"/>
      <c r="FF84"/>
      <c r="FG84"/>
      <c r="FH84"/>
      <c r="FI84"/>
      <c r="FJ84"/>
      <c r="FK84"/>
      <c r="FL84"/>
      <c r="FM84"/>
      <c r="FN84"/>
      <c r="FO84"/>
      <c r="FP84"/>
      <c r="FQ84"/>
      <c r="FR84"/>
      <c r="FS84"/>
      <c r="FT84"/>
      <c r="FU84"/>
      <c r="FV84"/>
      <c r="FW84"/>
      <c r="FX84"/>
      <c r="FY84"/>
      <c r="FZ84"/>
      <c r="GA84"/>
      <c r="GB84"/>
      <c r="GC84"/>
      <c r="GD84"/>
      <c r="GE84"/>
      <c r="GF84"/>
      <c r="GG84"/>
      <c r="GH84"/>
      <c r="GI84"/>
      <c r="GJ84"/>
      <c r="GK84"/>
      <c r="GL84"/>
      <c r="GM84"/>
      <c r="GN84"/>
      <c r="GO84"/>
      <c r="GP84"/>
      <c r="GQ84"/>
      <c r="GR84"/>
      <c r="GS84"/>
      <c r="GT84"/>
      <c r="GU84"/>
      <c r="GV84"/>
      <c r="GW84"/>
      <c r="GX84"/>
      <c r="GY84"/>
      <c r="GZ84"/>
      <c r="HA84"/>
      <c r="HB84"/>
      <c r="HC84"/>
      <c r="HD84"/>
      <c r="HE84"/>
      <c r="HF84"/>
      <c r="HG84"/>
      <c r="HH84"/>
      <c r="HI84"/>
      <c r="HJ84"/>
      <c r="HK84"/>
      <c r="HL84"/>
      <c r="HM84"/>
      <c r="HN84"/>
      <c r="HO84"/>
      <c r="HP84"/>
      <c r="HQ84"/>
      <c r="HR84"/>
      <c r="HS84"/>
      <c r="HT84"/>
      <c r="HU84"/>
      <c r="HV84"/>
      <c r="HW84"/>
      <c r="HX84"/>
      <c r="HY84"/>
      <c r="HZ84"/>
      <c r="IA84"/>
      <c r="IB84"/>
      <c r="IC84"/>
      <c r="ID84"/>
      <c r="IE84"/>
      <c r="IF84"/>
      <c r="IG84"/>
      <c r="IH84"/>
      <c r="II84"/>
      <c r="IJ84"/>
      <c r="IK84"/>
      <c r="IL84"/>
      <c r="IM84"/>
      <c r="IN84"/>
      <c r="IO84"/>
      <c r="IP84"/>
      <c r="IQ84"/>
      <c r="IR84"/>
      <c r="IS84"/>
      <c r="IT84"/>
      <c r="IU84"/>
      <c r="IV84"/>
      <c r="IW84"/>
      <c r="IX84"/>
      <c r="IY84"/>
      <c r="IZ84"/>
      <c r="JA84"/>
      <c r="JB84"/>
      <c r="JC84"/>
      <c r="JD84"/>
      <c r="JE84"/>
      <c r="JF84"/>
      <c r="JG84"/>
      <c r="JH84"/>
      <c r="JI84"/>
      <c r="JJ84"/>
      <c r="JK84"/>
      <c r="JL84"/>
      <c r="JM84"/>
      <c r="JN84"/>
      <c r="JO84"/>
      <c r="JP84"/>
      <c r="JQ84"/>
      <c r="JR84"/>
      <c r="JS84"/>
      <c r="JT84"/>
      <c r="JU84"/>
    </row>
    <row r="85" spans="1:281" s="1" customFormat="1" ht="12.75" customHeight="1">
      <c r="A85" s="4"/>
      <c r="B85" s="4"/>
      <c r="C85" s="4"/>
      <c r="D85" s="5"/>
      <c r="E85" s="3"/>
      <c r="F85" s="3"/>
      <c r="G85" s="5"/>
      <c r="H85" s="3"/>
      <c r="I85" s="3"/>
      <c r="J85" s="5"/>
      <c r="K85" s="3"/>
      <c r="L85" s="3"/>
      <c r="M85" s="5"/>
      <c r="N85" s="3"/>
      <c r="O85" s="3"/>
      <c r="P85"/>
      <c r="Q85"/>
      <c r="R85"/>
      <c r="S85"/>
      <c r="T85"/>
      <c r="U85"/>
      <c r="V85"/>
      <c r="W85"/>
      <c r="X85"/>
      <c r="Y85"/>
      <c r="Z85"/>
      <c r="AA85"/>
      <c r="AB85"/>
      <c r="AC85"/>
      <c r="AD85"/>
      <c r="AE85"/>
      <c r="AF85"/>
      <c r="AG85"/>
      <c r="AH85"/>
      <c r="AI85"/>
      <c r="AJ85"/>
      <c r="AK85"/>
      <c r="AL85"/>
      <c r="AM85"/>
      <c r="AN85"/>
      <c r="AO85"/>
      <c r="AP85"/>
      <c r="AQ85"/>
      <c r="AR85"/>
      <c r="AS85"/>
      <c r="AT85"/>
      <c r="AU85"/>
      <c r="AV85"/>
      <c r="AW85"/>
      <c r="AX85"/>
      <c r="AY85"/>
      <c r="AZ85"/>
      <c r="BA85"/>
      <c r="BB85"/>
      <c r="BC85"/>
      <c r="BD85"/>
      <c r="BE85"/>
      <c r="BF85"/>
      <c r="BG85"/>
      <c r="BH85"/>
      <c r="BI85"/>
      <c r="BJ85"/>
      <c r="BK85"/>
      <c r="BL85"/>
      <c r="BM85"/>
      <c r="BN85"/>
      <c r="BO85"/>
      <c r="BP85"/>
      <c r="BQ85"/>
      <c r="BR85"/>
      <c r="BS85"/>
      <c r="BT85"/>
      <c r="BU85"/>
      <c r="BV85"/>
      <c r="BW85"/>
      <c r="BX85"/>
      <c r="BY85" s="142"/>
      <c r="BZ85"/>
      <c r="CA85"/>
      <c r="CB85" s="142"/>
      <c r="CC85"/>
      <c r="CD85"/>
      <c r="CE85" s="142"/>
      <c r="CF85"/>
      <c r="CG85"/>
      <c r="CH85" s="142"/>
      <c r="CI85"/>
      <c r="CJ85"/>
      <c r="CK85" s="142"/>
      <c r="CL85"/>
      <c r="CM85"/>
      <c r="CN85" s="142"/>
      <c r="CO85"/>
      <c r="CP85"/>
      <c r="CQ85" s="142"/>
      <c r="CR85"/>
      <c r="CS85"/>
      <c r="CT85" s="142"/>
      <c r="CU85"/>
      <c r="CV85"/>
      <c r="CW85"/>
      <c r="CX85"/>
      <c r="CY85"/>
      <c r="CZ85" s="142"/>
      <c r="DA85"/>
      <c r="DB85"/>
      <c r="DC85" s="142"/>
      <c r="DD85"/>
      <c r="DE85"/>
      <c r="DF85"/>
      <c r="DG85"/>
      <c r="DH85"/>
      <c r="DI85"/>
      <c r="DJ85"/>
      <c r="DK85"/>
      <c r="DL85"/>
      <c r="DM85"/>
      <c r="DN85"/>
      <c r="DO85"/>
      <c r="DP85"/>
      <c r="DQ85"/>
      <c r="DR85"/>
      <c r="DS85"/>
      <c r="DT85"/>
      <c r="DU85"/>
      <c r="DV85"/>
      <c r="DW85"/>
      <c r="DX85"/>
      <c r="DY85"/>
      <c r="DZ85"/>
      <c r="EA85"/>
      <c r="EB85"/>
      <c r="EC85"/>
      <c r="ED85"/>
      <c r="EE85"/>
      <c r="EF85"/>
      <c r="EG85"/>
      <c r="EH85"/>
      <c r="EI85"/>
      <c r="EJ85"/>
      <c r="EK85"/>
      <c r="EL85"/>
      <c r="EM85"/>
      <c r="EN85"/>
      <c r="EO85"/>
      <c r="EP85"/>
      <c r="EQ85"/>
      <c r="ER85"/>
      <c r="ES85"/>
      <c r="ET85"/>
      <c r="EU85"/>
      <c r="EV85"/>
      <c r="EW85"/>
      <c r="EX85"/>
      <c r="EY85"/>
      <c r="EZ85"/>
      <c r="FA85"/>
      <c r="FB85"/>
      <c r="FC85"/>
      <c r="FD85"/>
      <c r="FE85"/>
      <c r="FF85"/>
      <c r="FG85"/>
      <c r="FH85"/>
      <c r="FI85"/>
      <c r="FJ85"/>
      <c r="FK85"/>
      <c r="FL85"/>
      <c r="FM85"/>
      <c r="FN85"/>
      <c r="FO85"/>
      <c r="FP85"/>
      <c r="FQ85"/>
      <c r="FR85"/>
      <c r="FS85"/>
      <c r="FT85"/>
      <c r="FU85"/>
      <c r="FV85"/>
      <c r="FW85"/>
      <c r="FX85"/>
      <c r="FY85"/>
      <c r="FZ85"/>
      <c r="GA85"/>
      <c r="GB85"/>
      <c r="GC85"/>
      <c r="GD85"/>
      <c r="GE85"/>
      <c r="GF85"/>
      <c r="GG85"/>
      <c r="GH85"/>
      <c r="GI85"/>
      <c r="GJ85"/>
      <c r="GK85"/>
      <c r="GL85"/>
      <c r="GM85"/>
      <c r="GN85"/>
      <c r="GO85"/>
      <c r="GP85"/>
      <c r="GQ85"/>
      <c r="GR85"/>
      <c r="GS85"/>
      <c r="GT85"/>
      <c r="GU85"/>
      <c r="GV85"/>
      <c r="GW85"/>
      <c r="GX85"/>
      <c r="GY85"/>
      <c r="GZ85"/>
      <c r="HA85"/>
      <c r="HB85"/>
      <c r="HC85"/>
      <c r="HD85"/>
      <c r="HE85"/>
      <c r="HF85"/>
      <c r="HG85"/>
      <c r="HH85"/>
      <c r="HI85"/>
      <c r="HJ85"/>
      <c r="HK85"/>
      <c r="HL85"/>
      <c r="HM85"/>
      <c r="HN85"/>
      <c r="HO85"/>
      <c r="HP85"/>
      <c r="HQ85"/>
      <c r="HR85"/>
      <c r="HS85"/>
      <c r="HT85"/>
      <c r="HU85"/>
      <c r="HV85"/>
      <c r="HW85"/>
      <c r="HX85"/>
      <c r="HY85"/>
      <c r="HZ85"/>
      <c r="IA85"/>
      <c r="IB85"/>
      <c r="IC85"/>
      <c r="ID85"/>
      <c r="IE85"/>
      <c r="IF85"/>
      <c r="IG85"/>
      <c r="IH85"/>
      <c r="II85"/>
      <c r="IJ85"/>
      <c r="IK85"/>
      <c r="IL85"/>
      <c r="IM85"/>
      <c r="IN85"/>
      <c r="IO85"/>
      <c r="IP85"/>
      <c r="IQ85"/>
      <c r="IR85"/>
      <c r="IS85"/>
      <c r="IT85"/>
      <c r="IU85"/>
      <c r="IV85"/>
      <c r="IW85"/>
      <c r="IX85"/>
      <c r="IY85"/>
      <c r="IZ85"/>
      <c r="JA85"/>
      <c r="JB85"/>
      <c r="JC85"/>
      <c r="JD85"/>
      <c r="JE85"/>
      <c r="JF85"/>
      <c r="JG85"/>
      <c r="JH85"/>
      <c r="JI85"/>
      <c r="JJ85"/>
      <c r="JK85"/>
      <c r="JL85"/>
      <c r="JM85"/>
      <c r="JN85"/>
      <c r="JO85"/>
      <c r="JP85"/>
      <c r="JQ85"/>
      <c r="JR85"/>
      <c r="JS85"/>
      <c r="JT85"/>
      <c r="JU85"/>
    </row>
    <row r="86" spans="1:281" s="1" customFormat="1" ht="12.75" customHeight="1">
      <c r="A86" s="4"/>
      <c r="B86" s="4"/>
      <c r="C86" s="4"/>
      <c r="D86" s="5"/>
      <c r="E86" s="3"/>
      <c r="F86" s="3"/>
      <c r="G86" s="5"/>
      <c r="H86" s="3"/>
      <c r="I86" s="3"/>
      <c r="J86" s="5"/>
      <c r="K86" s="3"/>
      <c r="L86" s="3"/>
      <c r="M86" s="5"/>
      <c r="N86" s="3"/>
      <c r="O86" s="3"/>
      <c r="P86"/>
      <c r="Q86"/>
      <c r="R86"/>
      <c r="S86"/>
      <c r="T86"/>
      <c r="U86"/>
      <c r="V86"/>
      <c r="W86"/>
      <c r="X86"/>
      <c r="Y86"/>
      <c r="Z86"/>
      <c r="AA86"/>
      <c r="AB86"/>
      <c r="AC86"/>
      <c r="AD86"/>
      <c r="AE86"/>
      <c r="AF86"/>
      <c r="AG86"/>
      <c r="AH86"/>
      <c r="AI86"/>
      <c r="AJ86"/>
      <c r="AK86"/>
      <c r="AL86"/>
      <c r="AM86"/>
      <c r="AN86"/>
      <c r="AO86"/>
      <c r="AP86"/>
      <c r="AQ86"/>
      <c r="AR86"/>
      <c r="AS86"/>
      <c r="AT86"/>
      <c r="AU86"/>
      <c r="AV86"/>
      <c r="AW86"/>
      <c r="AX86"/>
      <c r="AY86"/>
      <c r="AZ86"/>
      <c r="BA86"/>
      <c r="BB86"/>
      <c r="BC86"/>
      <c r="BD86"/>
      <c r="BE86"/>
      <c r="BF86"/>
      <c r="BG86"/>
      <c r="BH86"/>
      <c r="BI86"/>
      <c r="BJ86"/>
      <c r="BK86"/>
      <c r="BL86"/>
      <c r="BM86"/>
      <c r="BN86"/>
      <c r="BO86"/>
      <c r="BP86"/>
      <c r="BQ86"/>
      <c r="BR86"/>
      <c r="BS86"/>
      <c r="BT86"/>
      <c r="BU86"/>
      <c r="BV86"/>
      <c r="BW86"/>
      <c r="BX86"/>
      <c r="BY86" s="142"/>
      <c r="BZ86"/>
      <c r="CA86"/>
      <c r="CB86" s="142"/>
      <c r="CC86"/>
      <c r="CD86"/>
      <c r="CE86" s="142"/>
      <c r="CF86"/>
      <c r="CG86"/>
      <c r="CH86" s="142"/>
      <c r="CI86"/>
      <c r="CJ86"/>
      <c r="CK86" s="142"/>
      <c r="CL86"/>
      <c r="CM86"/>
      <c r="CN86" s="142"/>
      <c r="CO86"/>
      <c r="CP86"/>
      <c r="CQ86" s="142"/>
      <c r="CR86"/>
      <c r="CS86"/>
      <c r="CT86" s="142"/>
      <c r="CU86"/>
      <c r="CV86"/>
      <c r="CW86"/>
      <c r="CX86"/>
      <c r="CY86"/>
      <c r="CZ86" s="142"/>
      <c r="DA86"/>
      <c r="DB86"/>
      <c r="DC86" s="142"/>
      <c r="DD86"/>
      <c r="DE86"/>
      <c r="DF86"/>
      <c r="DG86"/>
      <c r="DH86"/>
      <c r="DI86"/>
      <c r="DJ86"/>
      <c r="DK86"/>
      <c r="DL86"/>
      <c r="DM86"/>
      <c r="DN86"/>
      <c r="DO86"/>
      <c r="DP86"/>
      <c r="DQ86"/>
      <c r="DR86"/>
      <c r="DS86"/>
      <c r="DT86"/>
      <c r="DU86"/>
      <c r="DV86"/>
      <c r="DW86"/>
      <c r="DX86"/>
      <c r="DY86"/>
      <c r="DZ86"/>
      <c r="EA86"/>
      <c r="EB86"/>
      <c r="EC86"/>
      <c r="ED86"/>
      <c r="EE86"/>
      <c r="EF86"/>
      <c r="EG86"/>
      <c r="EH86"/>
      <c r="EI86"/>
      <c r="EJ86"/>
      <c r="EK86"/>
      <c r="EL86"/>
      <c r="EM86"/>
      <c r="EN86"/>
      <c r="EO86"/>
      <c r="EP86"/>
      <c r="EQ86"/>
      <c r="ER86"/>
      <c r="ES86"/>
      <c r="ET86"/>
      <c r="EU86"/>
      <c r="EV86"/>
      <c r="EW86"/>
      <c r="EX86"/>
      <c r="EY86"/>
      <c r="EZ86"/>
      <c r="FA86"/>
      <c r="FB86"/>
      <c r="FC86"/>
      <c r="FD86"/>
      <c r="FE86"/>
      <c r="FF86"/>
      <c r="FG86"/>
      <c r="FH86"/>
      <c r="FI86"/>
      <c r="FJ86"/>
      <c r="FK86"/>
      <c r="FL86"/>
      <c r="FM86"/>
      <c r="FN86"/>
      <c r="FO86"/>
      <c r="FP86"/>
      <c r="FQ86"/>
      <c r="FR86"/>
      <c r="FS86"/>
      <c r="FT86"/>
      <c r="FU86"/>
      <c r="FV86"/>
      <c r="FW86"/>
      <c r="FX86"/>
      <c r="FY86"/>
      <c r="FZ86"/>
      <c r="GA86"/>
      <c r="GB86"/>
      <c r="GC86"/>
      <c r="GD86"/>
      <c r="GE86"/>
      <c r="GF86"/>
      <c r="GG86"/>
      <c r="GH86"/>
      <c r="GI86"/>
      <c r="GJ86"/>
      <c r="GK86"/>
      <c r="GL86"/>
      <c r="GM86"/>
      <c r="GN86"/>
      <c r="GO86"/>
      <c r="GP86"/>
      <c r="GQ86"/>
      <c r="GR86"/>
      <c r="GS86"/>
      <c r="GT86"/>
      <c r="GU86"/>
      <c r="GV86"/>
      <c r="GW86"/>
      <c r="GX86"/>
      <c r="GY86"/>
      <c r="GZ86"/>
      <c r="HA86"/>
      <c r="HB86"/>
      <c r="HC86"/>
      <c r="HD86"/>
      <c r="HE86"/>
      <c r="HF86"/>
      <c r="HG86"/>
      <c r="HH86"/>
      <c r="HI86"/>
      <c r="HJ86"/>
      <c r="HK86"/>
      <c r="HL86"/>
      <c r="HM86"/>
      <c r="HN86"/>
      <c r="HO86"/>
      <c r="HP86"/>
      <c r="HQ86"/>
      <c r="HR86"/>
      <c r="HS86"/>
      <c r="HT86"/>
      <c r="HU86"/>
      <c r="HV86"/>
      <c r="HW86"/>
      <c r="HX86"/>
      <c r="HY86"/>
      <c r="HZ86"/>
      <c r="IA86"/>
      <c r="IB86"/>
      <c r="IC86"/>
      <c r="ID86"/>
      <c r="IE86"/>
      <c r="IF86"/>
      <c r="IG86"/>
      <c r="IH86"/>
      <c r="II86"/>
      <c r="IJ86"/>
      <c r="IK86"/>
      <c r="IL86"/>
      <c r="IM86"/>
      <c r="IN86"/>
      <c r="IO86"/>
      <c r="IP86"/>
      <c r="IQ86"/>
      <c r="IR86"/>
      <c r="IS86"/>
      <c r="IT86"/>
      <c r="IU86"/>
      <c r="IV86"/>
      <c r="IW86"/>
      <c r="IX86"/>
      <c r="IY86"/>
      <c r="IZ86"/>
      <c r="JA86"/>
      <c r="JB86"/>
      <c r="JC86"/>
      <c r="JD86"/>
      <c r="JE86"/>
      <c r="JF86"/>
      <c r="JG86"/>
      <c r="JH86"/>
      <c r="JI86"/>
      <c r="JJ86"/>
      <c r="JK86"/>
      <c r="JL86"/>
      <c r="JM86"/>
      <c r="JN86"/>
      <c r="JO86"/>
      <c r="JP86"/>
      <c r="JQ86"/>
      <c r="JR86"/>
      <c r="JS86"/>
      <c r="JT86"/>
      <c r="JU86"/>
    </row>
    <row r="87" spans="1:281" s="1" customFormat="1" ht="12.75" customHeight="1">
      <c r="A87" s="4"/>
      <c r="B87" s="4"/>
      <c r="C87" s="4"/>
      <c r="D87" s="5"/>
      <c r="E87" s="3"/>
      <c r="F87" s="3"/>
      <c r="G87" s="5"/>
      <c r="H87" s="3"/>
      <c r="I87" s="3"/>
      <c r="J87" s="5"/>
      <c r="K87" s="3"/>
      <c r="L87" s="3"/>
      <c r="M87" s="5"/>
      <c r="N87" s="3"/>
      <c r="O87" s="3"/>
      <c r="P87"/>
      <c r="Q87"/>
      <c r="R87"/>
      <c r="S87"/>
      <c r="T87"/>
      <c r="U87"/>
      <c r="V87"/>
      <c r="W87"/>
      <c r="X87"/>
      <c r="Y87"/>
      <c r="Z87"/>
      <c r="AA87"/>
      <c r="AB87"/>
      <c r="AC87"/>
      <c r="AD87"/>
      <c r="AE87"/>
      <c r="AF87"/>
      <c r="AG87"/>
      <c r="AH87"/>
      <c r="AI87"/>
      <c r="AJ87"/>
      <c r="AK87"/>
      <c r="AL87"/>
      <c r="AM87"/>
      <c r="AN87"/>
      <c r="AO87"/>
      <c r="AP87"/>
      <c r="AQ87"/>
      <c r="AR87"/>
      <c r="AS87"/>
      <c r="AT87"/>
      <c r="AU87"/>
      <c r="AV87"/>
      <c r="AW87"/>
      <c r="AX87"/>
      <c r="AY87"/>
      <c r="AZ87"/>
      <c r="BA87"/>
      <c r="BB87"/>
      <c r="BC87"/>
      <c r="BD87"/>
      <c r="BE87"/>
      <c r="BF87"/>
      <c r="BG87"/>
      <c r="BH87"/>
      <c r="BI87"/>
      <c r="BJ87"/>
      <c r="BK87"/>
      <c r="BL87"/>
      <c r="BM87"/>
      <c r="BN87"/>
      <c r="BO87"/>
      <c r="BP87"/>
      <c r="BQ87"/>
      <c r="BR87"/>
      <c r="BS87"/>
      <c r="BT87"/>
      <c r="BU87"/>
      <c r="BV87"/>
      <c r="BW87"/>
      <c r="BX87"/>
      <c r="BY87" s="142"/>
      <c r="BZ87"/>
      <c r="CA87"/>
      <c r="CB87" s="142"/>
      <c r="CC87"/>
      <c r="CD87"/>
      <c r="CE87" s="142"/>
      <c r="CF87"/>
      <c r="CG87"/>
      <c r="CH87" s="142"/>
      <c r="CI87"/>
      <c r="CJ87"/>
      <c r="CK87" s="142"/>
      <c r="CL87"/>
      <c r="CM87"/>
      <c r="CN87" s="142"/>
      <c r="CO87"/>
      <c r="CP87"/>
      <c r="CQ87" s="142"/>
      <c r="CR87"/>
      <c r="CS87"/>
      <c r="CT87" s="142"/>
      <c r="CU87"/>
      <c r="CV87"/>
      <c r="CW87"/>
      <c r="CX87"/>
      <c r="CY87"/>
      <c r="CZ87" s="142"/>
      <c r="DA87"/>
      <c r="DB87"/>
      <c r="DC87" s="142"/>
      <c r="DD87"/>
      <c r="DE87"/>
      <c r="DF87"/>
      <c r="DG87"/>
      <c r="DH87"/>
      <c r="DI87"/>
      <c r="DJ87"/>
      <c r="DK87"/>
      <c r="DL87"/>
      <c r="DM87"/>
      <c r="DN87"/>
      <c r="DO87"/>
      <c r="DP87"/>
      <c r="DQ87"/>
      <c r="DR87"/>
      <c r="DS87"/>
      <c r="DT87"/>
      <c r="DU87"/>
      <c r="DV87"/>
      <c r="DW87"/>
      <c r="DX87"/>
      <c r="DY87"/>
      <c r="DZ87"/>
      <c r="EA87"/>
      <c r="EB87"/>
      <c r="EC87"/>
      <c r="ED87"/>
      <c r="EE87"/>
      <c r="EF87"/>
      <c r="EG87"/>
      <c r="EH87"/>
      <c r="EI87"/>
      <c r="EJ87"/>
      <c r="EK87"/>
      <c r="EL87"/>
      <c r="EM87"/>
      <c r="EN87"/>
      <c r="EO87"/>
      <c r="EP87"/>
      <c r="EQ87"/>
      <c r="ER87"/>
      <c r="ES87"/>
      <c r="ET87"/>
      <c r="EU87"/>
      <c r="EV87"/>
      <c r="EW87"/>
      <c r="EX87"/>
      <c r="EY87"/>
      <c r="EZ87"/>
      <c r="FA87"/>
      <c r="FB87"/>
      <c r="FC87"/>
      <c r="FD87"/>
      <c r="FE87"/>
      <c r="FF87"/>
      <c r="FG87"/>
      <c r="FH87"/>
      <c r="FI87"/>
      <c r="FJ87"/>
      <c r="FK87"/>
      <c r="FL87"/>
      <c r="FM87"/>
      <c r="FN87"/>
      <c r="FO87"/>
      <c r="FP87"/>
      <c r="FQ87"/>
      <c r="FR87"/>
      <c r="FS87"/>
      <c r="FT87"/>
      <c r="FU87"/>
      <c r="FV87"/>
      <c r="FW87"/>
      <c r="FX87"/>
      <c r="FY87"/>
      <c r="FZ87"/>
      <c r="GA87"/>
      <c r="GB87"/>
      <c r="GC87"/>
      <c r="GD87"/>
      <c r="GE87"/>
      <c r="GF87"/>
      <c r="GG87"/>
      <c r="GH87"/>
      <c r="GI87"/>
      <c r="GJ87"/>
      <c r="GK87"/>
      <c r="GL87"/>
      <c r="GM87"/>
      <c r="GN87"/>
      <c r="GO87"/>
      <c r="GP87"/>
      <c r="GQ87"/>
      <c r="GR87"/>
      <c r="GS87"/>
      <c r="GT87"/>
      <c r="GU87"/>
      <c r="GV87"/>
      <c r="GW87"/>
      <c r="GX87"/>
      <c r="GY87"/>
      <c r="GZ87"/>
      <c r="HA87"/>
      <c r="HB87"/>
      <c r="HC87"/>
      <c r="HD87"/>
      <c r="HE87"/>
      <c r="HF87"/>
      <c r="HG87"/>
      <c r="HH87"/>
      <c r="HI87"/>
      <c r="HJ87"/>
      <c r="HK87"/>
      <c r="HL87"/>
      <c r="HM87"/>
      <c r="HN87"/>
      <c r="HO87"/>
      <c r="HP87"/>
      <c r="HQ87"/>
      <c r="HR87"/>
      <c r="HS87"/>
      <c r="HT87"/>
      <c r="HU87"/>
      <c r="HV87"/>
      <c r="HW87"/>
      <c r="HX87"/>
      <c r="HY87"/>
      <c r="HZ87"/>
      <c r="IA87"/>
      <c r="IB87"/>
      <c r="IC87"/>
      <c r="ID87"/>
      <c r="IE87"/>
      <c r="IF87"/>
      <c r="IG87"/>
      <c r="IH87"/>
      <c r="II87"/>
      <c r="IJ87"/>
      <c r="IK87"/>
      <c r="IL87"/>
      <c r="IM87"/>
      <c r="IN87"/>
      <c r="IO87"/>
      <c r="IP87"/>
      <c r="IQ87"/>
      <c r="IR87"/>
      <c r="IS87"/>
      <c r="IT87"/>
      <c r="IU87"/>
      <c r="IV87"/>
      <c r="IW87"/>
      <c r="IX87"/>
      <c r="IY87"/>
      <c r="IZ87"/>
      <c r="JA87"/>
      <c r="JB87"/>
      <c r="JC87"/>
      <c r="JD87"/>
      <c r="JE87"/>
      <c r="JF87"/>
      <c r="JG87"/>
      <c r="JH87"/>
      <c r="JI87"/>
      <c r="JJ87"/>
      <c r="JK87"/>
      <c r="JL87"/>
      <c r="JM87"/>
      <c r="JN87"/>
      <c r="JO87"/>
      <c r="JP87"/>
      <c r="JQ87"/>
      <c r="JR87"/>
      <c r="JS87"/>
      <c r="JT87"/>
      <c r="JU87"/>
    </row>
    <row r="88" spans="1:281" s="1" customFormat="1" ht="12.75" customHeight="1">
      <c r="A88" s="4"/>
      <c r="B88" s="4"/>
      <c r="C88" s="4"/>
      <c r="D88" s="5"/>
      <c r="E88" s="3"/>
      <c r="F88" s="3"/>
      <c r="G88" s="5"/>
      <c r="H88" s="3"/>
      <c r="I88" s="3"/>
      <c r="J88" s="5"/>
      <c r="K88" s="3"/>
      <c r="L88" s="3"/>
      <c r="M88" s="5"/>
      <c r="N88" s="3"/>
      <c r="O88" s="3"/>
      <c r="P88"/>
      <c r="Q88"/>
      <c r="R88"/>
      <c r="S88"/>
      <c r="T88"/>
      <c r="U88"/>
      <c r="V88"/>
      <c r="W88"/>
      <c r="X88"/>
      <c r="Y88"/>
      <c r="Z88"/>
      <c r="AA88"/>
      <c r="AB88"/>
      <c r="AC88"/>
      <c r="AD88"/>
      <c r="AE88"/>
      <c r="AF88"/>
      <c r="AG88"/>
      <c r="AH88"/>
      <c r="AI88"/>
      <c r="AJ88"/>
      <c r="AK88"/>
      <c r="AL88"/>
      <c r="AM88"/>
      <c r="AN88"/>
      <c r="AO88"/>
      <c r="AP88"/>
      <c r="AQ88"/>
      <c r="AR88"/>
      <c r="AS88"/>
      <c r="AT88"/>
      <c r="AU88"/>
      <c r="AV88"/>
      <c r="AW88"/>
      <c r="AX88"/>
      <c r="AY88"/>
      <c r="AZ88"/>
      <c r="BA88"/>
      <c r="BB88"/>
      <c r="BC88"/>
      <c r="BD88"/>
      <c r="BE88"/>
      <c r="BF88"/>
      <c r="BG88"/>
      <c r="BH88"/>
      <c r="BI88"/>
      <c r="BJ88"/>
      <c r="BK88"/>
      <c r="BL88"/>
      <c r="BM88"/>
      <c r="BN88"/>
      <c r="BO88"/>
      <c r="BP88"/>
      <c r="BQ88"/>
      <c r="BR88"/>
      <c r="BS88"/>
      <c r="BT88"/>
      <c r="BU88"/>
      <c r="BV88"/>
      <c r="BW88"/>
      <c r="BX88"/>
      <c r="BY88" s="142"/>
      <c r="BZ88"/>
      <c r="CA88"/>
      <c r="CB88" s="142"/>
      <c r="CC88"/>
      <c r="CD88"/>
      <c r="CE88" s="142"/>
      <c r="CF88"/>
      <c r="CG88"/>
      <c r="CH88" s="142"/>
      <c r="CI88"/>
      <c r="CJ88"/>
      <c r="CK88" s="142"/>
      <c r="CL88"/>
      <c r="CM88"/>
      <c r="CN88" s="142"/>
      <c r="CO88"/>
      <c r="CP88"/>
      <c r="CQ88" s="142"/>
      <c r="CR88"/>
      <c r="CS88"/>
      <c r="CT88" s="142"/>
      <c r="CU88"/>
      <c r="CV88"/>
      <c r="CW88"/>
      <c r="CX88"/>
      <c r="CY88"/>
      <c r="CZ88" s="142"/>
      <c r="DA88"/>
      <c r="DB88"/>
      <c r="DC88" s="142"/>
      <c r="DD88"/>
      <c r="DE88"/>
      <c r="DF88"/>
      <c r="DG88"/>
      <c r="DH88"/>
      <c r="DI88"/>
      <c r="DJ88"/>
      <c r="DK88"/>
      <c r="DL88"/>
      <c r="DM88"/>
      <c r="DN88"/>
      <c r="DO88"/>
      <c r="DP88"/>
      <c r="DQ88"/>
      <c r="DR88"/>
      <c r="DS88"/>
      <c r="DT88"/>
      <c r="DU88"/>
      <c r="DV88"/>
      <c r="DW88"/>
      <c r="DX88"/>
      <c r="DY88"/>
      <c r="DZ88"/>
      <c r="EA88"/>
      <c r="EB88"/>
      <c r="EC88"/>
      <c r="ED88"/>
      <c r="EE88"/>
      <c r="EF88"/>
      <c r="EG88"/>
      <c r="EH88"/>
      <c r="EI88"/>
      <c r="EJ88"/>
      <c r="EK88"/>
      <c r="EL88"/>
      <c r="EM88"/>
      <c r="EN88"/>
      <c r="EO88"/>
      <c r="EP88"/>
      <c r="EQ88"/>
      <c r="ER88"/>
      <c r="ES88"/>
      <c r="ET88"/>
      <c r="EU88"/>
      <c r="EV88"/>
      <c r="EW88"/>
      <c r="EX88"/>
      <c r="EY88"/>
      <c r="EZ88"/>
      <c r="FA88"/>
      <c r="FB88"/>
      <c r="FC88"/>
      <c r="FD88"/>
      <c r="FE88"/>
      <c r="FF88"/>
      <c r="FG88"/>
      <c r="FH88"/>
      <c r="FI88"/>
      <c r="FJ88"/>
      <c r="FK88"/>
      <c r="FL88"/>
      <c r="FM88"/>
      <c r="FN88"/>
      <c r="FO88"/>
      <c r="FP88"/>
      <c r="FQ88"/>
      <c r="FR88"/>
      <c r="FS88"/>
      <c r="FT88"/>
      <c r="FU88"/>
      <c r="FV88"/>
      <c r="FW88"/>
      <c r="FX88"/>
      <c r="FY88"/>
      <c r="FZ88"/>
      <c r="GA88"/>
      <c r="GB88"/>
      <c r="GC88"/>
      <c r="GD88"/>
      <c r="GE88"/>
      <c r="GF88"/>
      <c r="GG88"/>
      <c r="GH88"/>
      <c r="GI88"/>
      <c r="GJ88"/>
      <c r="GK88"/>
      <c r="GL88"/>
      <c r="GM88"/>
      <c r="GN88"/>
      <c r="GO88"/>
      <c r="GP88"/>
      <c r="GQ88"/>
      <c r="GR88"/>
      <c r="GS88"/>
      <c r="GT88"/>
      <c r="GU88"/>
      <c r="GV88"/>
      <c r="GW88"/>
      <c r="GX88"/>
      <c r="GY88"/>
      <c r="GZ88"/>
      <c r="HA88"/>
      <c r="HB88"/>
      <c r="HC88"/>
      <c r="HD88"/>
      <c r="HE88"/>
      <c r="HF88"/>
      <c r="HG88"/>
      <c r="HH88"/>
      <c r="HI88"/>
      <c r="HJ88"/>
      <c r="HK88"/>
      <c r="HL88"/>
      <c r="HM88"/>
      <c r="HN88"/>
      <c r="HO88"/>
      <c r="HP88"/>
      <c r="HQ88"/>
      <c r="HR88"/>
      <c r="HS88"/>
      <c r="HT88"/>
      <c r="HU88"/>
      <c r="HV88"/>
      <c r="HW88"/>
      <c r="HX88"/>
      <c r="HY88"/>
      <c r="HZ88"/>
      <c r="IA88"/>
      <c r="IB88"/>
      <c r="IC88"/>
      <c r="ID88"/>
      <c r="IE88"/>
      <c r="IF88"/>
      <c r="IG88"/>
      <c r="IH88"/>
      <c r="II88"/>
      <c r="IJ88"/>
      <c r="IK88"/>
      <c r="IL88"/>
      <c r="IM88"/>
      <c r="IN88"/>
      <c r="IO88"/>
      <c r="IP88"/>
      <c r="IQ88"/>
      <c r="IR88"/>
      <c r="IS88"/>
      <c r="IT88"/>
      <c r="IU88"/>
      <c r="IV88"/>
      <c r="IW88"/>
      <c r="IX88"/>
      <c r="IY88"/>
      <c r="IZ88"/>
      <c r="JA88"/>
      <c r="JB88"/>
      <c r="JC88"/>
      <c r="JD88"/>
      <c r="JE88"/>
      <c r="JF88"/>
      <c r="JG88"/>
      <c r="JH88"/>
      <c r="JI88"/>
      <c r="JJ88"/>
      <c r="JK88"/>
      <c r="JL88"/>
      <c r="JM88"/>
      <c r="JN88"/>
      <c r="JO88"/>
      <c r="JP88"/>
      <c r="JQ88"/>
      <c r="JR88"/>
      <c r="JS88"/>
      <c r="JT88"/>
      <c r="JU88"/>
    </row>
    <row r="89" spans="1:281" s="1" customFormat="1" ht="12.75" customHeight="1">
      <c r="A89" s="4"/>
      <c r="B89" s="4"/>
      <c r="C89" s="4"/>
      <c r="D89" s="5"/>
      <c r="E89" s="3"/>
      <c r="F89" s="3"/>
      <c r="G89" s="5"/>
      <c r="H89" s="3"/>
      <c r="I89" s="3"/>
      <c r="J89" s="5"/>
      <c r="K89" s="3"/>
      <c r="L89" s="3"/>
      <c r="M89" s="5"/>
      <c r="N89" s="3"/>
      <c r="O89" s="3"/>
      <c r="P89"/>
      <c r="Q89"/>
      <c r="R89"/>
      <c r="S89"/>
      <c r="T89"/>
      <c r="U89"/>
      <c r="V89"/>
      <c r="W89"/>
      <c r="X89"/>
      <c r="Y89"/>
      <c r="Z89"/>
      <c r="AA89"/>
      <c r="AB89"/>
      <c r="AC89"/>
      <c r="AD89"/>
      <c r="AE89"/>
      <c r="AF89"/>
      <c r="AG89"/>
      <c r="AH89"/>
      <c r="AI89"/>
      <c r="AJ89"/>
      <c r="AK89"/>
      <c r="AL89"/>
      <c r="AM89"/>
      <c r="AN89"/>
      <c r="AO89"/>
      <c r="AP89"/>
      <c r="AQ89"/>
      <c r="AR89"/>
      <c r="AS89"/>
      <c r="AT89"/>
      <c r="AU89"/>
      <c r="AV89"/>
      <c r="AW89"/>
      <c r="AX89"/>
      <c r="AY89"/>
      <c r="AZ89"/>
      <c r="BA89"/>
      <c r="BB89"/>
      <c r="BC89"/>
      <c r="BD89"/>
      <c r="BE89"/>
      <c r="BF89"/>
      <c r="BG89"/>
      <c r="BH89"/>
      <c r="BI89"/>
      <c r="BJ89"/>
      <c r="BK89"/>
      <c r="BL89"/>
      <c r="BM89"/>
      <c r="BN89"/>
      <c r="BO89"/>
      <c r="BP89"/>
      <c r="BQ89"/>
      <c r="BR89"/>
      <c r="BS89"/>
      <c r="BT89"/>
      <c r="BU89"/>
      <c r="BV89"/>
      <c r="BW89"/>
      <c r="BX89"/>
      <c r="BY89" s="142"/>
      <c r="BZ89"/>
      <c r="CA89"/>
      <c r="CB89" s="142"/>
      <c r="CC89"/>
      <c r="CD89"/>
      <c r="CE89" s="142"/>
      <c r="CF89"/>
      <c r="CG89"/>
      <c r="CH89" s="142"/>
      <c r="CI89"/>
      <c r="CJ89"/>
      <c r="CK89" s="142"/>
      <c r="CL89"/>
      <c r="CM89"/>
      <c r="CN89" s="142"/>
      <c r="CO89"/>
      <c r="CP89"/>
      <c r="CQ89" s="142"/>
      <c r="CR89"/>
      <c r="CS89"/>
      <c r="CT89" s="142"/>
      <c r="CU89"/>
      <c r="CV89"/>
      <c r="CW89"/>
      <c r="CX89"/>
      <c r="CY89"/>
      <c r="CZ89" s="142"/>
      <c r="DA89"/>
      <c r="DB89"/>
      <c r="DC89" s="142"/>
      <c r="DD89"/>
      <c r="DE89"/>
      <c r="DF89"/>
      <c r="DG89"/>
      <c r="DH89"/>
      <c r="DI89"/>
      <c r="DJ89"/>
      <c r="DK89"/>
      <c r="DL89"/>
      <c r="DM89"/>
      <c r="DN89"/>
      <c r="DO89"/>
      <c r="DP89"/>
      <c r="DQ89"/>
      <c r="DR89"/>
      <c r="DS89"/>
      <c r="DT89"/>
      <c r="DU89"/>
      <c r="DV89"/>
      <c r="DW89"/>
      <c r="DX89"/>
      <c r="DY89"/>
      <c r="DZ89"/>
      <c r="EA89"/>
      <c r="EB89"/>
      <c r="EC89"/>
      <c r="ED89"/>
      <c r="EE89"/>
      <c r="EF89"/>
      <c r="EG89"/>
      <c r="EH89"/>
      <c r="EI89"/>
      <c r="EJ89"/>
      <c r="EK89"/>
      <c r="EL89"/>
      <c r="EM89"/>
      <c r="EN89"/>
      <c r="EO89"/>
      <c r="EP89"/>
      <c r="EQ89"/>
      <c r="ER89"/>
      <c r="ES89"/>
      <c r="ET89"/>
      <c r="EU89"/>
      <c r="EV89"/>
      <c r="EW89"/>
      <c r="EX89"/>
      <c r="EY89"/>
      <c r="EZ89"/>
      <c r="FA89"/>
      <c r="FB89"/>
      <c r="FC89"/>
      <c r="FD89"/>
      <c r="FE89"/>
      <c r="FF89"/>
      <c r="FG89"/>
      <c r="FH89"/>
      <c r="FI89"/>
      <c r="FJ89"/>
      <c r="FK89"/>
      <c r="FL89"/>
      <c r="FM89"/>
      <c r="FN89"/>
      <c r="FO89"/>
      <c r="FP89"/>
      <c r="FQ89"/>
      <c r="FR89"/>
      <c r="FS89"/>
      <c r="FT89"/>
      <c r="FU89"/>
      <c r="FV89"/>
      <c r="FW89"/>
      <c r="FX89"/>
      <c r="FY89"/>
      <c r="FZ89"/>
      <c r="GA89"/>
      <c r="GB89"/>
      <c r="GC89"/>
      <c r="GD89"/>
      <c r="GE89"/>
      <c r="GF89"/>
      <c r="GG89"/>
      <c r="GH89"/>
      <c r="GI89"/>
      <c r="GJ89"/>
      <c r="GK89"/>
      <c r="GL89"/>
      <c r="GM89"/>
      <c r="GN89"/>
      <c r="GO89"/>
      <c r="GP89"/>
      <c r="GQ89"/>
      <c r="GR89"/>
      <c r="GS89"/>
      <c r="GT89"/>
      <c r="GU89"/>
      <c r="GV89"/>
      <c r="GW89"/>
      <c r="GX89"/>
      <c r="GY89"/>
      <c r="GZ89"/>
      <c r="HA89"/>
      <c r="HB89"/>
      <c r="HC89"/>
      <c r="HD89"/>
      <c r="HE89"/>
      <c r="HF89"/>
      <c r="HG89"/>
      <c r="HH89"/>
      <c r="HI89"/>
      <c r="HJ89"/>
      <c r="HK89"/>
      <c r="HL89"/>
      <c r="HM89"/>
      <c r="HN89"/>
      <c r="HO89"/>
      <c r="HP89"/>
      <c r="HQ89"/>
      <c r="HR89"/>
      <c r="HS89"/>
      <c r="HT89"/>
      <c r="HU89"/>
      <c r="HV89"/>
      <c r="HW89"/>
      <c r="HX89"/>
      <c r="HY89"/>
      <c r="HZ89"/>
      <c r="IA89"/>
      <c r="IB89"/>
      <c r="IC89"/>
      <c r="ID89"/>
      <c r="IE89"/>
      <c r="IF89"/>
      <c r="IG89"/>
      <c r="IH89"/>
      <c r="II89"/>
      <c r="IJ89"/>
      <c r="IK89"/>
      <c r="IL89"/>
      <c r="IM89"/>
      <c r="IN89"/>
      <c r="IO89"/>
      <c r="IP89"/>
      <c r="IQ89"/>
      <c r="IR89"/>
      <c r="IS89"/>
      <c r="IT89"/>
      <c r="IU89"/>
      <c r="IV89"/>
      <c r="IW89"/>
      <c r="IX89"/>
      <c r="IY89"/>
      <c r="IZ89"/>
      <c r="JA89"/>
      <c r="JB89"/>
      <c r="JC89"/>
      <c r="JD89"/>
      <c r="JE89"/>
      <c r="JF89"/>
      <c r="JG89"/>
      <c r="JH89"/>
      <c r="JI89"/>
      <c r="JJ89"/>
      <c r="JK89"/>
      <c r="JL89"/>
      <c r="JM89"/>
      <c r="JN89"/>
      <c r="JO89"/>
      <c r="JP89"/>
      <c r="JQ89"/>
      <c r="JR89"/>
      <c r="JS89"/>
      <c r="JT89"/>
      <c r="JU89"/>
    </row>
    <row r="90" spans="1:281" s="1" customFormat="1" ht="12.75" customHeight="1">
      <c r="A90" s="4"/>
      <c r="B90" s="4"/>
      <c r="C90" s="4"/>
      <c r="D90" s="5"/>
      <c r="E90" s="3"/>
      <c r="F90" s="3"/>
      <c r="G90" s="5"/>
      <c r="H90" s="3"/>
      <c r="I90" s="3"/>
      <c r="J90" s="5"/>
      <c r="K90" s="3"/>
      <c r="L90" s="3"/>
      <c r="M90" s="5"/>
      <c r="N90" s="3"/>
      <c r="O90" s="3"/>
      <c r="P90"/>
      <c r="Q90"/>
      <c r="R90"/>
      <c r="S90"/>
      <c r="T90"/>
      <c r="U90"/>
      <c r="V90"/>
      <c r="W90"/>
      <c r="X90"/>
      <c r="Y90"/>
      <c r="Z90"/>
      <c r="AA90"/>
      <c r="AB90"/>
      <c r="AC90"/>
      <c r="AD90"/>
      <c r="AE90"/>
      <c r="AF90"/>
      <c r="AG90"/>
      <c r="AH90"/>
      <c r="AI90"/>
      <c r="AJ90"/>
      <c r="AK90"/>
      <c r="AL90"/>
      <c r="AM90"/>
      <c r="AN90"/>
      <c r="AO90"/>
      <c r="AP90"/>
      <c r="AQ90"/>
      <c r="AR90"/>
      <c r="AS90"/>
      <c r="AT90"/>
      <c r="AU90"/>
      <c r="AV90"/>
      <c r="AW90"/>
      <c r="AX90"/>
      <c r="AY90"/>
      <c r="AZ90"/>
      <c r="BA90"/>
      <c r="BB90"/>
      <c r="BC90"/>
      <c r="BD90"/>
      <c r="BE90"/>
      <c r="BF90"/>
      <c r="BG90"/>
      <c r="BH90"/>
      <c r="BI90"/>
      <c r="BJ90"/>
      <c r="BK90"/>
      <c r="BL90"/>
      <c r="BM90"/>
      <c r="BN90"/>
      <c r="BO90"/>
      <c r="BP90"/>
      <c r="BQ90"/>
      <c r="BR90"/>
      <c r="BS90"/>
      <c r="BT90"/>
      <c r="BU90"/>
      <c r="BV90"/>
      <c r="BW90"/>
      <c r="BX90"/>
      <c r="BY90" s="142"/>
      <c r="BZ90"/>
      <c r="CA90"/>
      <c r="CB90" s="142"/>
      <c r="CC90"/>
      <c r="CD90"/>
      <c r="CE90" s="142"/>
      <c r="CF90"/>
      <c r="CG90"/>
      <c r="CH90" s="142"/>
      <c r="CI90"/>
      <c r="CJ90"/>
      <c r="CK90" s="142"/>
      <c r="CL90"/>
      <c r="CM90"/>
      <c r="CN90" s="142"/>
      <c r="CO90"/>
      <c r="CP90"/>
      <c r="CQ90" s="142"/>
      <c r="CR90"/>
      <c r="CS90"/>
      <c r="CT90" s="142"/>
      <c r="CU90"/>
      <c r="CV90"/>
      <c r="CW90"/>
      <c r="CX90"/>
      <c r="CY90"/>
      <c r="CZ90" s="142"/>
      <c r="DA90"/>
      <c r="DB90"/>
      <c r="DC90" s="142"/>
      <c r="DD90"/>
      <c r="DE90"/>
      <c r="DF90"/>
      <c r="DG90"/>
      <c r="DH90"/>
      <c r="DI90"/>
      <c r="DJ90"/>
      <c r="DK90"/>
      <c r="DL90"/>
      <c r="DM90"/>
      <c r="DN90"/>
      <c r="DO90"/>
      <c r="DP90"/>
      <c r="DQ90"/>
      <c r="DR90"/>
      <c r="DS90"/>
      <c r="DT90"/>
      <c r="DU90"/>
      <c r="DV90"/>
      <c r="DW90"/>
      <c r="DX90"/>
      <c r="DY90"/>
      <c r="DZ90"/>
      <c r="EA90"/>
      <c r="EB90"/>
      <c r="EC90"/>
      <c r="ED90"/>
      <c r="EE90"/>
      <c r="EF90"/>
      <c r="EG90"/>
      <c r="EH90"/>
      <c r="EI90"/>
      <c r="EJ90"/>
      <c r="EK90"/>
      <c r="EL90"/>
      <c r="EM90"/>
      <c r="EN90"/>
      <c r="EO90"/>
      <c r="EP90"/>
      <c r="EQ90"/>
      <c r="ER90"/>
      <c r="ES90"/>
      <c r="ET90"/>
      <c r="EU90"/>
      <c r="EV90"/>
      <c r="EW90"/>
      <c r="EX90"/>
      <c r="EY90"/>
      <c r="EZ90"/>
      <c r="FA90"/>
      <c r="FB90"/>
      <c r="FC90"/>
      <c r="FD90"/>
      <c r="FE90"/>
      <c r="FF90"/>
      <c r="FG90"/>
      <c r="FH90"/>
      <c r="FI90"/>
      <c r="FJ90"/>
      <c r="FK90"/>
      <c r="FL90"/>
      <c r="FM90"/>
      <c r="FN90"/>
      <c r="FO90"/>
      <c r="FP90"/>
      <c r="FQ90"/>
      <c r="FR90"/>
      <c r="FS90"/>
      <c r="FT90"/>
      <c r="FU90"/>
      <c r="FV90"/>
      <c r="FW90"/>
      <c r="FX90"/>
      <c r="FY90"/>
      <c r="FZ90"/>
      <c r="GA90"/>
      <c r="GB90"/>
      <c r="GC90"/>
      <c r="GD90"/>
      <c r="GE90"/>
      <c r="GF90"/>
      <c r="GG90"/>
      <c r="GH90"/>
      <c r="GI90"/>
      <c r="GJ90"/>
      <c r="GK90"/>
      <c r="GL90"/>
      <c r="GM90"/>
      <c r="GN90"/>
      <c r="GO90"/>
      <c r="GP90"/>
      <c r="GQ90"/>
      <c r="GR90"/>
      <c r="GS90"/>
      <c r="GT90"/>
      <c r="GU90"/>
      <c r="GV90"/>
      <c r="GW90"/>
      <c r="GX90"/>
      <c r="GY90"/>
      <c r="GZ90"/>
      <c r="HA90"/>
      <c r="HB90"/>
      <c r="HC90"/>
      <c r="HD90"/>
      <c r="HE90"/>
      <c r="HF90"/>
      <c r="HG90"/>
      <c r="HH90"/>
      <c r="HI90"/>
      <c r="HJ90"/>
      <c r="HK90"/>
      <c r="HL90"/>
      <c r="HM90"/>
      <c r="HN90"/>
      <c r="HO90"/>
      <c r="HP90"/>
      <c r="HQ90"/>
      <c r="HR90"/>
      <c r="HS90"/>
      <c r="HT90"/>
      <c r="HU90"/>
      <c r="HV90"/>
      <c r="HW90"/>
      <c r="HX90"/>
      <c r="HY90"/>
      <c r="HZ90"/>
      <c r="IA90"/>
      <c r="IB90"/>
      <c r="IC90"/>
      <c r="ID90"/>
      <c r="IE90"/>
      <c r="IF90"/>
      <c r="IG90"/>
      <c r="IH90"/>
      <c r="II90"/>
      <c r="IJ90"/>
      <c r="IK90"/>
      <c r="IL90"/>
      <c r="IM90"/>
      <c r="IN90"/>
      <c r="IO90"/>
      <c r="IP90"/>
      <c r="IQ90"/>
      <c r="IR90"/>
      <c r="IS90"/>
      <c r="IT90"/>
      <c r="IU90"/>
      <c r="IV90"/>
      <c r="IW90"/>
      <c r="IX90"/>
      <c r="IY90"/>
      <c r="IZ90"/>
      <c r="JA90"/>
      <c r="JB90"/>
      <c r="JC90"/>
      <c r="JD90"/>
      <c r="JE90"/>
      <c r="JF90"/>
      <c r="JG90"/>
      <c r="JH90"/>
      <c r="JI90"/>
      <c r="JJ90"/>
      <c r="JK90"/>
      <c r="JL90"/>
      <c r="JM90"/>
      <c r="JN90"/>
      <c r="JO90"/>
      <c r="JP90"/>
      <c r="JQ90"/>
      <c r="JR90"/>
      <c r="JS90"/>
      <c r="JT90"/>
      <c r="JU90"/>
    </row>
    <row r="91" spans="1:281" ht="12.75" customHeight="1">
      <c r="A91" s="4"/>
      <c r="B91" s="4"/>
      <c r="C91" s="4"/>
      <c r="D91" s="5"/>
      <c r="E91" s="3"/>
      <c r="F91" s="3"/>
      <c r="G91" s="5"/>
      <c r="H91" s="3"/>
      <c r="I91" s="3"/>
      <c r="J91" s="5"/>
      <c r="K91" s="3"/>
      <c r="L91" s="3"/>
      <c r="M91" s="5"/>
      <c r="N91" s="3"/>
      <c r="O91" s="3"/>
    </row>
    <row r="92" spans="1:281" ht="12.75" customHeight="1">
      <c r="A92" s="4"/>
      <c r="B92" s="4"/>
      <c r="C92" s="4"/>
      <c r="D92" s="5"/>
      <c r="E92" s="3"/>
      <c r="F92" s="3"/>
      <c r="G92" s="5"/>
      <c r="H92" s="3"/>
      <c r="I92" s="3"/>
      <c r="J92" s="5"/>
      <c r="K92" s="3"/>
      <c r="L92" s="3"/>
      <c r="M92" s="5"/>
      <c r="N92" s="3"/>
      <c r="O92" s="3"/>
    </row>
    <row r="93" spans="1:281" ht="12.75" customHeight="1">
      <c r="A93" s="4"/>
      <c r="B93" s="4"/>
      <c r="C93" s="4"/>
      <c r="D93" s="5"/>
      <c r="E93" s="3"/>
      <c r="F93" s="3"/>
      <c r="G93" s="5"/>
      <c r="H93" s="3"/>
      <c r="I93" s="3"/>
      <c r="J93" s="5"/>
      <c r="K93" s="3"/>
      <c r="L93" s="3"/>
      <c r="M93" s="5"/>
      <c r="N93" s="3"/>
      <c r="O93" s="3"/>
    </row>
    <row r="94" spans="1:281" ht="12.75" customHeight="1">
      <c r="A94" s="4"/>
      <c r="B94" s="4"/>
      <c r="C94" s="4"/>
      <c r="D94" s="5"/>
      <c r="E94" s="3"/>
      <c r="F94" s="3"/>
      <c r="G94" s="5"/>
      <c r="H94" s="3"/>
      <c r="I94" s="3"/>
      <c r="J94" s="5"/>
      <c r="K94" s="3"/>
      <c r="L94" s="3"/>
      <c r="M94" s="5"/>
      <c r="N94" s="3"/>
      <c r="O94" s="3"/>
    </row>
    <row r="95" spans="1:281" ht="12.75" customHeight="1">
      <c r="A95" s="4"/>
      <c r="B95" s="4"/>
      <c r="C95" s="4"/>
      <c r="D95" s="5"/>
      <c r="E95" s="3"/>
      <c r="F95" s="3"/>
      <c r="G95" s="5"/>
      <c r="H95" s="3"/>
      <c r="I95" s="3"/>
      <c r="J95" s="5"/>
      <c r="K95" s="3"/>
      <c r="L95" s="3"/>
      <c r="M95" s="5"/>
      <c r="N95" s="3"/>
      <c r="O95" s="3"/>
    </row>
    <row r="96" spans="1:281" ht="12.75" customHeight="1">
      <c r="A96" s="4"/>
      <c r="B96" s="4"/>
      <c r="C96" s="4"/>
      <c r="D96" s="5"/>
      <c r="E96" s="3"/>
      <c r="F96" s="3"/>
      <c r="G96" s="5"/>
      <c r="H96" s="3"/>
      <c r="I96" s="3"/>
      <c r="J96" s="5"/>
      <c r="K96" s="3"/>
      <c r="L96" s="3"/>
      <c r="M96" s="5"/>
      <c r="N96" s="3"/>
      <c r="O96" s="3"/>
    </row>
    <row r="97" spans="1:15" ht="12.75" customHeight="1">
      <c r="A97" s="4"/>
      <c r="B97" s="4"/>
      <c r="C97" s="4"/>
      <c r="D97" s="5"/>
      <c r="E97" s="3"/>
      <c r="F97" s="3"/>
      <c r="G97" s="5"/>
      <c r="H97" s="3"/>
      <c r="I97" s="3"/>
      <c r="J97" s="5"/>
      <c r="K97" s="3"/>
      <c r="L97" s="3"/>
      <c r="M97" s="5"/>
      <c r="N97" s="3"/>
      <c r="O97" s="3"/>
    </row>
    <row r="98" spans="1:15" ht="12.75" customHeight="1">
      <c r="A98" s="4"/>
      <c r="B98" s="4"/>
      <c r="C98" s="4"/>
      <c r="D98" s="5"/>
      <c r="E98" s="3"/>
      <c r="F98" s="3"/>
      <c r="G98" s="5"/>
      <c r="H98" s="3"/>
      <c r="I98" s="3"/>
      <c r="J98" s="5"/>
      <c r="K98" s="3"/>
      <c r="L98" s="3"/>
      <c r="M98" s="5"/>
      <c r="N98" s="3"/>
      <c r="O98" s="3"/>
    </row>
    <row r="99" spans="1:15" ht="12.75" customHeight="1">
      <c r="A99" s="4"/>
      <c r="B99" s="4"/>
      <c r="C99" s="4"/>
      <c r="D99" s="5"/>
      <c r="E99" s="3"/>
      <c r="F99" s="3"/>
      <c r="G99" s="5"/>
      <c r="H99" s="3"/>
      <c r="I99" s="3"/>
      <c r="J99" s="5"/>
      <c r="K99" s="3"/>
      <c r="L99" s="3"/>
      <c r="M99" s="5"/>
      <c r="N99" s="3"/>
      <c r="O99" s="3"/>
    </row>
    <row r="100" spans="1:15" ht="12.75" customHeight="1">
      <c r="A100" s="4"/>
      <c r="B100" s="4"/>
      <c r="C100" s="4"/>
      <c r="D100" s="5"/>
      <c r="E100" s="3"/>
      <c r="F100" s="3"/>
      <c r="G100" s="5"/>
      <c r="H100" s="3"/>
      <c r="I100" s="3"/>
      <c r="J100" s="5"/>
      <c r="K100" s="3"/>
      <c r="L100" s="3"/>
      <c r="M100" s="5"/>
      <c r="N100" s="3"/>
      <c r="O100" s="3"/>
    </row>
    <row r="101" spans="1:15" ht="12.75" customHeight="1">
      <c r="A101" s="4"/>
      <c r="B101" s="4"/>
      <c r="C101" s="4"/>
      <c r="D101" s="5"/>
      <c r="E101" s="3"/>
      <c r="F101" s="3"/>
      <c r="G101" s="5"/>
      <c r="H101" s="3"/>
      <c r="I101" s="3"/>
      <c r="J101" s="5"/>
      <c r="K101" s="3"/>
      <c r="L101" s="3"/>
      <c r="M101" s="5"/>
      <c r="N101" s="3"/>
      <c r="O101" s="3"/>
    </row>
    <row r="102" spans="1:15" ht="12.75" customHeight="1">
      <c r="A102" s="4"/>
      <c r="B102" s="4"/>
      <c r="C102" s="4"/>
      <c r="D102" s="5"/>
      <c r="E102" s="3"/>
      <c r="F102" s="3"/>
      <c r="G102" s="5"/>
      <c r="H102" s="3"/>
      <c r="I102" s="3"/>
      <c r="J102" s="5"/>
      <c r="K102" s="3"/>
      <c r="L102" s="3"/>
      <c r="M102" s="5"/>
      <c r="N102" s="3"/>
      <c r="O102" s="3"/>
    </row>
    <row r="103" spans="1:15" ht="12.75" customHeight="1">
      <c r="A103" s="4"/>
      <c r="B103" s="4"/>
      <c r="C103" s="4"/>
      <c r="D103" s="5"/>
      <c r="E103" s="3"/>
      <c r="F103" s="3"/>
      <c r="G103" s="5"/>
      <c r="H103" s="3"/>
      <c r="I103" s="3"/>
      <c r="J103" s="5"/>
      <c r="K103" s="3"/>
      <c r="L103" s="3"/>
      <c r="M103" s="5"/>
      <c r="N103" s="3"/>
      <c r="O103" s="3"/>
    </row>
    <row r="104" spans="1:15" ht="12.75" customHeight="1">
      <c r="A104" s="4"/>
      <c r="B104" s="4"/>
      <c r="C104" s="4"/>
      <c r="D104" s="5"/>
      <c r="E104" s="3"/>
      <c r="F104" s="3"/>
      <c r="G104" s="5"/>
      <c r="H104" s="3"/>
      <c r="I104" s="3"/>
      <c r="J104" s="5"/>
      <c r="K104" s="3"/>
      <c r="L104" s="3"/>
      <c r="M104" s="5"/>
      <c r="N104" s="3"/>
      <c r="O104" s="3"/>
    </row>
    <row r="105" spans="1:15" ht="12.75" customHeight="1">
      <c r="A105" s="4"/>
      <c r="B105" s="4"/>
      <c r="C105" s="4"/>
      <c r="D105" s="5"/>
      <c r="E105" s="3"/>
      <c r="F105" s="3"/>
      <c r="G105" s="5"/>
      <c r="H105" s="3"/>
      <c r="I105" s="3"/>
      <c r="J105" s="5"/>
      <c r="K105" s="3"/>
      <c r="L105" s="3"/>
      <c r="M105" s="5"/>
      <c r="N105" s="3"/>
      <c r="O105" s="3"/>
    </row>
    <row r="106" spans="1:15" ht="12.75" customHeight="1">
      <c r="A106" s="4"/>
      <c r="B106" s="4"/>
      <c r="C106" s="4"/>
      <c r="D106" s="5"/>
      <c r="E106" s="3"/>
      <c r="F106" s="3"/>
      <c r="G106" s="5"/>
      <c r="H106" s="3"/>
      <c r="I106" s="3"/>
      <c r="J106" s="5"/>
      <c r="K106" s="3"/>
      <c r="L106" s="3"/>
      <c r="M106" s="5"/>
      <c r="N106" s="3"/>
      <c r="O106" s="3"/>
    </row>
    <row r="107" spans="1:15" ht="12.75" customHeight="1">
      <c r="A107" s="4"/>
      <c r="B107" s="4"/>
      <c r="C107" s="4"/>
      <c r="D107" s="5"/>
      <c r="E107" s="3"/>
      <c r="F107" s="3"/>
      <c r="G107" s="5"/>
      <c r="H107" s="3"/>
      <c r="I107" s="3"/>
      <c r="J107" s="5"/>
      <c r="K107" s="3"/>
      <c r="L107" s="3"/>
      <c r="M107" s="5"/>
    </row>
    <row r="108" spans="1:15" ht="12.75" customHeight="1">
      <c r="A108" s="4"/>
      <c r="B108" s="4"/>
      <c r="C108" s="4"/>
      <c r="D108" s="5"/>
      <c r="E108" s="3"/>
      <c r="F108" s="3"/>
      <c r="G108" s="5"/>
      <c r="H108" s="3"/>
      <c r="I108" s="3"/>
      <c r="J108" s="5"/>
      <c r="K108" s="3"/>
      <c r="L108" s="3"/>
      <c r="M108" s="5"/>
    </row>
    <row r="109" spans="1:15" ht="12.75" customHeight="1">
      <c r="A109" s="4"/>
      <c r="B109" s="4"/>
      <c r="C109" s="4"/>
      <c r="D109" s="5"/>
      <c r="E109" s="3"/>
      <c r="F109" s="3"/>
      <c r="G109" s="5"/>
      <c r="H109" s="3"/>
      <c r="I109" s="3"/>
      <c r="J109" s="5"/>
      <c r="K109" s="3"/>
      <c r="L109" s="3"/>
      <c r="M109" s="5"/>
    </row>
    <row r="110" spans="1:15" ht="12.75" customHeight="1"/>
    <row r="111" spans="1:15" ht="12.75" customHeight="1"/>
    <row r="112" spans="1:15" ht="12.75" customHeight="1"/>
    <row r="113" ht="12.75" customHeight="1"/>
    <row r="114" ht="12.75" customHeight="1"/>
    <row r="115" ht="12.75" customHeight="1"/>
    <row r="116" ht="12.75" customHeight="1"/>
    <row r="117" ht="12.75" customHeight="1"/>
    <row r="118" ht="12.75" customHeight="1"/>
    <row r="119" ht="12.75" customHeight="1"/>
    <row r="120" ht="12.75" customHeight="1"/>
    <row r="121" ht="12.75" customHeight="1"/>
    <row r="122" ht="12.75" customHeight="1"/>
    <row r="123" ht="12.75" customHeight="1"/>
    <row r="124" ht="12.75" customHeight="1"/>
    <row r="125" ht="12.75" customHeight="1"/>
    <row r="126" ht="12.75" customHeight="1"/>
    <row r="127" ht="12.75" customHeight="1"/>
    <row r="128" ht="12.75" customHeight="1"/>
    <row r="129" ht="12.75" customHeight="1"/>
    <row r="130" ht="12.75" customHeight="1"/>
    <row r="131" ht="12.75" customHeight="1"/>
    <row r="132" ht="12.75" customHeight="1"/>
    <row r="133" ht="12.75" customHeight="1"/>
    <row r="134" ht="12.75" customHeight="1"/>
    <row r="135" ht="12.75" customHeight="1"/>
    <row r="136" ht="12.75" customHeight="1"/>
    <row r="137" ht="12.75" customHeight="1"/>
    <row r="138" ht="12.75" customHeight="1"/>
    <row r="139" ht="12.75" customHeight="1"/>
    <row r="140" ht="12.75" customHeight="1"/>
    <row r="141" ht="12.75" customHeight="1"/>
    <row r="142" ht="12.75" customHeight="1"/>
    <row r="143" ht="12.75" customHeight="1"/>
    <row r="144" ht="12.75" customHeight="1"/>
    <row r="145" ht="12.75" customHeight="1"/>
    <row r="146" ht="12.75" customHeight="1"/>
    <row r="147" ht="12.75" customHeight="1"/>
    <row r="148" ht="12.75" customHeight="1"/>
    <row r="149" ht="12.75" customHeight="1"/>
    <row r="150" ht="12.75" customHeight="1"/>
    <row r="151" ht="12.75" customHeight="1"/>
    <row r="152" ht="12.75" customHeight="1"/>
    <row r="153" ht="12.75" customHeight="1"/>
    <row r="154" ht="12.75" customHeight="1"/>
    <row r="155" ht="12.75" customHeight="1"/>
    <row r="156" ht="12.75" customHeight="1"/>
    <row r="157" ht="12.75" customHeight="1"/>
    <row r="158" ht="12.75" customHeight="1"/>
    <row r="159" ht="12.75" customHeight="1"/>
    <row r="160" ht="12.75" customHeight="1"/>
    <row r="161" ht="12.75" customHeight="1"/>
    <row r="162" ht="12.75" customHeight="1"/>
    <row r="163" ht="12.75" customHeight="1"/>
    <row r="164" ht="12.75" customHeight="1"/>
    <row r="165" ht="12.75" customHeight="1"/>
    <row r="166" ht="12.75" customHeight="1"/>
    <row r="167" ht="12.75" customHeight="1"/>
    <row r="168" ht="12.75" customHeight="1"/>
    <row r="169" ht="12.75" customHeight="1"/>
    <row r="170" ht="12.75" customHeight="1"/>
    <row r="171" ht="12.75" customHeight="1"/>
    <row r="172" ht="12.75" customHeight="1"/>
    <row r="173" ht="12.75" customHeight="1"/>
    <row r="174" ht="12.75" customHeight="1"/>
    <row r="175" ht="12.75" customHeight="1"/>
    <row r="176" ht="12.75" customHeight="1"/>
    <row r="177" ht="12.75" customHeight="1"/>
    <row r="178" ht="12.75" customHeight="1"/>
    <row r="179" ht="12.75" customHeight="1"/>
    <row r="180" ht="12.75" customHeight="1"/>
    <row r="181" ht="12.75" customHeight="1"/>
    <row r="182" ht="12.75" customHeight="1"/>
    <row r="183" ht="12.75" customHeight="1"/>
    <row r="184" ht="12.75" customHeight="1"/>
    <row r="185" ht="12.75" customHeight="1"/>
    <row r="186" ht="12.75" customHeight="1"/>
    <row r="187" ht="12.75" customHeight="1"/>
    <row r="188" ht="12.75" customHeight="1"/>
    <row r="189" ht="12.75" customHeight="1"/>
    <row r="190" ht="12.75" customHeight="1"/>
    <row r="191" ht="12.75" customHeight="1"/>
    <row r="192" ht="12.75" customHeight="1"/>
    <row r="193" ht="12.75" customHeight="1"/>
    <row r="194" ht="12.75" customHeight="1"/>
    <row r="195" ht="12.75" customHeight="1"/>
    <row r="196" ht="12.75" customHeight="1"/>
    <row r="197" ht="12.75" customHeight="1"/>
    <row r="198" ht="12.75" customHeight="1"/>
    <row r="199" ht="12.75" customHeight="1"/>
    <row r="200" ht="12.75" customHeight="1"/>
    <row r="201" ht="12.75" customHeight="1"/>
    <row r="202" ht="12.75" customHeight="1"/>
    <row r="203" ht="12.75" customHeight="1"/>
    <row r="204" ht="12.75" customHeight="1"/>
    <row r="205" ht="12.75" customHeight="1"/>
    <row r="206" ht="12.75" customHeight="1"/>
    <row r="207" ht="12.75" customHeight="1"/>
    <row r="208" ht="12.75" customHeight="1"/>
    <row r="209" ht="12.75" customHeight="1"/>
    <row r="210" ht="12.75" customHeight="1"/>
    <row r="211" ht="12.75" customHeight="1"/>
    <row r="212" ht="12.75" customHeight="1"/>
    <row r="213" ht="12.75" customHeight="1"/>
    <row r="214" ht="12.75" customHeight="1"/>
    <row r="215" ht="12.75" customHeight="1"/>
    <row r="216" ht="12.75" customHeight="1"/>
    <row r="217" ht="12.75" customHeight="1"/>
    <row r="218" ht="12.75" customHeight="1"/>
    <row r="219" ht="12.75" customHeight="1"/>
    <row r="220" ht="12.75" customHeight="1"/>
    <row r="221" ht="12.75" customHeight="1"/>
    <row r="222" ht="12.75" customHeight="1"/>
    <row r="223" ht="12.75" customHeight="1"/>
    <row r="224" ht="12.75" customHeight="1"/>
    <row r="225" ht="12.75" customHeight="1"/>
    <row r="226" ht="12.75" customHeight="1"/>
    <row r="227" ht="12.75" customHeight="1"/>
    <row r="228" ht="12.75" customHeight="1"/>
    <row r="229" ht="12.75" customHeight="1"/>
    <row r="230" ht="12.75" customHeight="1"/>
    <row r="231" ht="12.75" customHeight="1"/>
    <row r="232" ht="12.75" customHeight="1"/>
    <row r="233" ht="12.75" customHeight="1"/>
    <row r="234" ht="12.75" customHeight="1"/>
    <row r="235" ht="12.75" customHeight="1"/>
    <row r="236" ht="12.75" customHeight="1"/>
    <row r="237" ht="12.75" customHeight="1"/>
    <row r="238" ht="12.75" customHeight="1"/>
    <row r="239" ht="12.75" customHeight="1"/>
    <row r="240" ht="12.75" customHeight="1"/>
    <row r="241" ht="12.75" customHeight="1"/>
    <row r="242" ht="12.75" customHeight="1"/>
    <row r="243" ht="12.75" customHeight="1"/>
    <row r="244" ht="12.75" customHeight="1"/>
    <row r="245" ht="12.75" customHeight="1"/>
    <row r="246" ht="12.75" customHeight="1"/>
    <row r="247" ht="12.75" customHeight="1"/>
    <row r="248" ht="12.75" customHeight="1"/>
    <row r="249" ht="12.75" customHeight="1"/>
    <row r="250" ht="12.75" customHeight="1"/>
    <row r="251" ht="12.75" customHeight="1"/>
    <row r="252" ht="12.75" customHeight="1"/>
    <row r="253" ht="12.75" customHeight="1"/>
    <row r="254" ht="12.75" customHeight="1"/>
    <row r="255" ht="12.75" customHeight="1"/>
    <row r="256" ht="12.75" customHeight="1"/>
    <row r="257" ht="12.75" customHeight="1"/>
    <row r="258" ht="12.75" customHeight="1"/>
    <row r="259" ht="12.75" customHeight="1"/>
    <row r="260" ht="12.75" customHeight="1"/>
    <row r="261" ht="12.75" customHeight="1"/>
    <row r="262" ht="12.75" customHeight="1"/>
    <row r="263" ht="12.75" customHeight="1"/>
    <row r="264" ht="12.75" customHeight="1"/>
    <row r="265" ht="12.75" customHeight="1"/>
    <row r="266" ht="12.75" customHeight="1"/>
    <row r="267" ht="12.75" customHeight="1"/>
    <row r="268" ht="12.75" customHeight="1"/>
    <row r="269" ht="12.75" customHeight="1"/>
    <row r="270" ht="12.75" customHeight="1"/>
    <row r="271" ht="12.75" customHeight="1"/>
    <row r="272" ht="12.75" customHeight="1"/>
    <row r="273" ht="12.75" customHeight="1"/>
    <row r="274" ht="12.75" customHeight="1"/>
    <row r="275" ht="12.75" customHeight="1"/>
    <row r="276" ht="12.75" customHeight="1"/>
    <row r="277" ht="12.75" customHeight="1"/>
    <row r="278" ht="12.75" customHeight="1"/>
    <row r="279" ht="12.75" customHeight="1"/>
    <row r="280" ht="12.75" customHeight="1"/>
    <row r="281" ht="12.75" customHeight="1"/>
    <row r="282" ht="12.75" customHeight="1"/>
    <row r="283" ht="12.75" customHeight="1"/>
    <row r="284" ht="12.75" customHeight="1"/>
    <row r="285" ht="12.75" customHeight="1"/>
    <row r="286" ht="12.75" customHeight="1"/>
    <row r="287" ht="12.75" customHeight="1"/>
    <row r="288" ht="12.75" customHeight="1"/>
    <row r="289" ht="12.75" customHeight="1"/>
    <row r="290" ht="12.75" customHeight="1"/>
    <row r="291" ht="12.75" customHeight="1"/>
    <row r="292" ht="12.75" customHeight="1"/>
    <row r="293" ht="12.75" customHeight="1"/>
    <row r="294" ht="12.75" customHeight="1"/>
    <row r="295" ht="12.75" customHeight="1"/>
    <row r="296" ht="12.75" customHeight="1"/>
    <row r="297" ht="12.75" customHeight="1"/>
    <row r="298" ht="12.75" customHeight="1"/>
    <row r="299" ht="12.75" customHeight="1"/>
    <row r="300" ht="12.75" customHeight="1"/>
    <row r="301" ht="12.75" customHeight="1"/>
    <row r="302" ht="12.75" customHeight="1"/>
    <row r="303" ht="12.75" customHeight="1"/>
    <row r="304" ht="12.75" customHeight="1"/>
    <row r="305" ht="12.75" customHeight="1"/>
    <row r="306" ht="12.75" customHeight="1"/>
    <row r="307" ht="12.75" customHeight="1"/>
    <row r="308" ht="12.75" customHeight="1"/>
    <row r="309" ht="12.75" customHeight="1"/>
    <row r="310" ht="12.75" customHeight="1"/>
    <row r="311" ht="12.75" customHeight="1"/>
    <row r="312" ht="12.75" customHeight="1"/>
    <row r="313" ht="12.75" customHeight="1"/>
    <row r="314" ht="12.75" customHeight="1"/>
    <row r="315" ht="12.75" customHeight="1"/>
    <row r="316" ht="12.75" customHeight="1"/>
    <row r="317" ht="12.75" customHeight="1"/>
    <row r="318" ht="12.75" customHeight="1"/>
    <row r="319" ht="12.75" customHeight="1"/>
    <row r="320" ht="12.75" customHeight="1"/>
    <row r="321" ht="12.75" customHeight="1"/>
    <row r="322" ht="12.75" customHeight="1"/>
    <row r="323" ht="12.75" customHeight="1"/>
    <row r="324" ht="12.75" customHeight="1"/>
    <row r="325" ht="12.75" customHeight="1"/>
    <row r="326" ht="12.75" customHeight="1"/>
    <row r="327" ht="12.75" customHeight="1"/>
    <row r="328" ht="12.75" customHeight="1"/>
    <row r="329" ht="12.75" customHeight="1"/>
    <row r="330" ht="12.75" customHeight="1"/>
    <row r="331" ht="12.75" customHeight="1"/>
    <row r="332" ht="12.75" customHeight="1"/>
    <row r="333" ht="12.75" customHeight="1"/>
    <row r="334" ht="12.75" customHeight="1"/>
    <row r="335" ht="12.75" customHeight="1"/>
    <row r="336" ht="12.75" customHeight="1"/>
    <row r="337" ht="12.75" customHeight="1"/>
    <row r="338" ht="12.75" customHeight="1"/>
    <row r="339" ht="12.75" customHeight="1"/>
    <row r="340" ht="12.75" customHeight="1"/>
    <row r="341" ht="12.75" customHeight="1"/>
    <row r="342" ht="12.75" customHeight="1"/>
    <row r="343" ht="12.75" customHeight="1"/>
    <row r="344" ht="12.75" customHeight="1"/>
    <row r="345" ht="12.75" customHeight="1"/>
    <row r="346" ht="12.75" customHeight="1"/>
    <row r="347" ht="12.75" customHeight="1"/>
    <row r="348" ht="12.75" customHeight="1"/>
    <row r="349" ht="12.75" customHeight="1"/>
    <row r="350" ht="12.75" customHeight="1"/>
    <row r="351" ht="12.75" customHeight="1"/>
    <row r="352" ht="12.75" customHeight="1"/>
    <row r="353" ht="12.75" customHeight="1"/>
    <row r="354" ht="12.75" customHeight="1"/>
    <row r="355" ht="12.75" customHeight="1"/>
    <row r="356" ht="12.75" customHeight="1"/>
    <row r="357" ht="12.75" customHeight="1"/>
    <row r="358" ht="12.75" customHeight="1"/>
    <row r="359" ht="12.75" customHeight="1"/>
    <row r="360" ht="12.75" customHeight="1"/>
    <row r="361" ht="12.75" customHeight="1"/>
    <row r="362" ht="12.75" customHeight="1"/>
    <row r="363" ht="12.75" customHeight="1"/>
    <row r="364" ht="12.75" customHeight="1"/>
    <row r="365" ht="12.75" customHeight="1"/>
    <row r="366" ht="12.75" customHeight="1"/>
    <row r="367" ht="12.75" customHeight="1"/>
    <row r="368" ht="12.75" customHeight="1"/>
    <row r="369" ht="12.75" customHeight="1"/>
    <row r="370" ht="12.75" customHeight="1"/>
    <row r="371" ht="12.75" customHeight="1"/>
    <row r="372" ht="12.75" customHeight="1"/>
    <row r="373" ht="12.75" customHeight="1"/>
    <row r="374" ht="12.75" customHeight="1"/>
    <row r="375" ht="12.75" customHeight="1"/>
    <row r="376" ht="12.75" customHeight="1"/>
    <row r="377" ht="12.75" customHeight="1"/>
    <row r="378" ht="12.75" customHeight="1"/>
    <row r="379" ht="12.75" customHeight="1"/>
    <row r="380" ht="12.75" customHeight="1"/>
    <row r="381" ht="12.75" customHeight="1"/>
    <row r="382" ht="12.75" customHeight="1"/>
    <row r="383" ht="12.75" customHeight="1"/>
    <row r="384" ht="12.75" customHeight="1"/>
    <row r="385" ht="12.75" customHeight="1"/>
    <row r="386" ht="12.75" customHeight="1"/>
    <row r="387" ht="12.75" customHeight="1"/>
    <row r="388" ht="12.75" customHeight="1"/>
    <row r="389" ht="12.75" customHeight="1"/>
    <row r="390" ht="12.75" customHeight="1"/>
    <row r="391" ht="12.75" customHeight="1"/>
    <row r="392" ht="12.75" customHeight="1"/>
    <row r="393" ht="12.75" customHeight="1"/>
    <row r="394" ht="12.75" customHeight="1"/>
    <row r="395" ht="12.75" customHeight="1"/>
    <row r="396" ht="12.75" customHeight="1"/>
    <row r="397" ht="12.75" customHeight="1"/>
    <row r="398" ht="12.75" customHeight="1"/>
    <row r="399" ht="12.75" customHeight="1"/>
    <row r="400" ht="12.75" customHeight="1"/>
    <row r="401" ht="12.75" customHeight="1"/>
    <row r="402" ht="12.75" customHeight="1"/>
    <row r="403" ht="12.75" customHeight="1"/>
    <row r="404" ht="12.75" customHeight="1"/>
    <row r="405" ht="12.75" customHeight="1"/>
    <row r="406" ht="12.75" customHeight="1"/>
    <row r="407" ht="12.75" customHeight="1"/>
    <row r="408" ht="12.75" customHeight="1"/>
    <row r="409" ht="12.75" customHeight="1"/>
    <row r="410" ht="12.75" customHeight="1"/>
    <row r="411" ht="12.75" customHeight="1"/>
    <row r="412" ht="12.75" customHeight="1"/>
    <row r="413" ht="12.75" customHeight="1"/>
    <row r="414" ht="12.75" customHeight="1"/>
    <row r="415" ht="12.75" customHeight="1"/>
    <row r="416" ht="12.75" customHeight="1"/>
    <row r="417" ht="12.75" customHeight="1"/>
    <row r="418" ht="12.75" customHeight="1"/>
    <row r="419" ht="12.75" customHeight="1"/>
    <row r="420" ht="12.75" customHeight="1"/>
    <row r="421" ht="12.75" customHeight="1"/>
    <row r="422" ht="12.75" customHeight="1"/>
    <row r="423" ht="12.75" customHeight="1"/>
    <row r="424" ht="12.75" customHeight="1"/>
    <row r="425" ht="12.75" customHeight="1"/>
    <row r="426" ht="12.75" customHeight="1"/>
    <row r="427" ht="12.75" customHeight="1"/>
    <row r="428" ht="12.75" customHeight="1"/>
    <row r="429" ht="12.75" customHeight="1"/>
    <row r="430" ht="12.75" customHeight="1"/>
    <row r="431" ht="12.75" customHeight="1"/>
    <row r="432" ht="12.75" customHeight="1"/>
    <row r="433" ht="12.75" customHeight="1"/>
    <row r="434" ht="12.75" customHeight="1"/>
    <row r="435" ht="12.75" customHeight="1"/>
    <row r="436" ht="12.75" customHeight="1"/>
    <row r="437" ht="12.75" customHeight="1"/>
    <row r="438" ht="12.75" customHeight="1"/>
    <row r="439" ht="12.75" customHeight="1"/>
    <row r="440" ht="12.75" customHeight="1"/>
    <row r="441" ht="12.75" customHeight="1"/>
    <row r="442" ht="12.75" customHeight="1"/>
    <row r="443" ht="12.75" customHeight="1"/>
    <row r="444" ht="12.75" customHeight="1"/>
    <row r="445" ht="12.75" customHeight="1"/>
    <row r="446" ht="12.75" customHeight="1"/>
    <row r="447" ht="12.75" customHeight="1"/>
    <row r="448" ht="12.75" customHeight="1"/>
    <row r="449" ht="12.75" customHeight="1"/>
    <row r="450" ht="12.75" customHeight="1"/>
    <row r="451" ht="12.75" customHeight="1"/>
    <row r="452" ht="12.75" customHeight="1"/>
    <row r="453" ht="12.75" customHeight="1"/>
    <row r="454" ht="12.75" customHeight="1"/>
    <row r="455" ht="12.75" customHeight="1"/>
    <row r="456" ht="12.75" customHeight="1"/>
    <row r="457" ht="12.75" customHeight="1"/>
    <row r="458" ht="12.75" customHeight="1"/>
    <row r="459" ht="12.75" customHeight="1"/>
    <row r="460" ht="12.75" customHeight="1"/>
    <row r="461" ht="12.75" customHeight="1"/>
    <row r="462" ht="12.75" customHeight="1"/>
    <row r="463" ht="12.75" customHeight="1"/>
    <row r="464" ht="12.75" customHeight="1"/>
    <row r="465" ht="12.75" customHeight="1"/>
    <row r="466" ht="12.75" customHeight="1"/>
    <row r="467" ht="12.75" customHeight="1"/>
    <row r="468" ht="12.75" customHeight="1"/>
    <row r="469" ht="12.75" customHeight="1"/>
    <row r="470" ht="12.75" customHeight="1"/>
    <row r="471" ht="12.75" customHeight="1"/>
    <row r="472" ht="12.75" customHeight="1"/>
    <row r="473" ht="12.75" customHeight="1"/>
    <row r="474" ht="12.75" customHeight="1"/>
    <row r="475" ht="12.75" customHeight="1"/>
    <row r="476" ht="12.75" customHeight="1"/>
    <row r="477" ht="12.75" customHeight="1"/>
    <row r="478" ht="12.75" customHeight="1"/>
    <row r="479" ht="12.75" customHeight="1"/>
    <row r="480" ht="12.75" customHeight="1"/>
    <row r="481" ht="12.75" customHeight="1"/>
    <row r="482" ht="12.75" customHeight="1"/>
    <row r="483" ht="12.75" customHeight="1"/>
    <row r="484" ht="12.75" customHeight="1"/>
    <row r="485" ht="12.75" customHeight="1"/>
    <row r="486" ht="12.75" customHeight="1"/>
    <row r="487" ht="12.75" customHeight="1"/>
    <row r="488" ht="12.75" customHeight="1"/>
    <row r="489" ht="12.75" customHeight="1"/>
    <row r="490" ht="12.75" customHeight="1"/>
    <row r="491" ht="12.75" customHeight="1"/>
    <row r="492" ht="12.75" customHeight="1"/>
    <row r="493" ht="12.75" customHeight="1"/>
    <row r="494" ht="12.75" customHeight="1"/>
    <row r="495" ht="12.75" customHeight="1"/>
    <row r="496" ht="12.75" customHeight="1"/>
    <row r="497" ht="12.75" customHeight="1"/>
    <row r="498" ht="12.75" customHeight="1"/>
    <row r="499" ht="12.75" customHeight="1"/>
    <row r="500" ht="12.75" customHeight="1"/>
    <row r="501" ht="12.75" customHeight="1"/>
    <row r="502" ht="12.75" customHeight="1"/>
    <row r="503" ht="12.75" customHeight="1"/>
    <row r="504" ht="12.75" customHeight="1"/>
    <row r="505" ht="12.75" customHeight="1"/>
    <row r="506" ht="12.75" customHeight="1"/>
    <row r="507" ht="12.75" customHeight="1"/>
    <row r="508" ht="12.75" customHeight="1"/>
    <row r="509" ht="12.75" customHeight="1"/>
    <row r="510" ht="12.75" customHeight="1"/>
    <row r="511" ht="12.75" customHeight="1"/>
    <row r="512" ht="12.75" customHeight="1"/>
    <row r="513" ht="12.75" customHeight="1"/>
    <row r="514" ht="12.75" customHeight="1"/>
    <row r="515" ht="12.75" customHeight="1"/>
    <row r="516" ht="12.75" customHeight="1"/>
    <row r="517" ht="12.75" customHeight="1"/>
    <row r="518" ht="12.75" customHeight="1"/>
    <row r="519" ht="12.75" customHeight="1"/>
    <row r="520" ht="12.75" customHeight="1"/>
    <row r="521" ht="12.75" customHeight="1"/>
    <row r="522" ht="12.75" customHeight="1"/>
    <row r="523" ht="12.75" customHeight="1"/>
    <row r="524" ht="12.75" customHeight="1"/>
    <row r="525" ht="12.75" customHeight="1"/>
    <row r="526" ht="12.75" customHeight="1"/>
    <row r="527" ht="12.75" customHeight="1"/>
    <row r="528" ht="12.75" customHeight="1"/>
    <row r="529" ht="12.75" customHeight="1"/>
    <row r="530" ht="12.75" customHeight="1"/>
    <row r="531" ht="12.75" customHeight="1"/>
    <row r="532" ht="12.75" customHeight="1"/>
    <row r="533" ht="12.75" customHeight="1"/>
    <row r="534" ht="12.75" customHeight="1"/>
    <row r="535" ht="12.75" customHeight="1"/>
    <row r="536" ht="12.75" customHeight="1"/>
    <row r="537" ht="12.75" customHeight="1"/>
    <row r="538" ht="12.75" customHeight="1"/>
    <row r="539" ht="12.75" customHeight="1"/>
    <row r="540" ht="12.75" customHeight="1"/>
    <row r="541" ht="12.75" customHeight="1"/>
    <row r="542" ht="12.75" customHeight="1"/>
    <row r="543" ht="12.75" customHeight="1"/>
    <row r="544" ht="12.75" customHeight="1"/>
    <row r="545" ht="12.75" customHeight="1"/>
    <row r="546" ht="12.75" customHeight="1"/>
    <row r="547" ht="12.75" customHeight="1"/>
    <row r="548" ht="12.75" customHeight="1"/>
    <row r="549" ht="12.75" customHeight="1"/>
    <row r="550" ht="12.75" customHeight="1"/>
    <row r="551" ht="12.75" customHeight="1"/>
    <row r="552" ht="12.75" customHeight="1"/>
    <row r="553" ht="12.75" customHeight="1"/>
    <row r="554" ht="12.75" customHeight="1"/>
    <row r="555" ht="12.75" customHeight="1"/>
    <row r="556" ht="12.75" customHeight="1"/>
    <row r="557" ht="12.75" customHeight="1"/>
    <row r="558" ht="12.75" customHeight="1"/>
    <row r="559" ht="12.75" customHeight="1"/>
    <row r="560" ht="12.75" customHeight="1"/>
    <row r="561" ht="12.75" customHeight="1"/>
    <row r="562" ht="12.75" customHeight="1"/>
    <row r="563" ht="12.75" customHeight="1"/>
    <row r="564" ht="12.75" customHeight="1"/>
    <row r="565" ht="12.75" customHeight="1"/>
    <row r="566" ht="12.75" customHeight="1"/>
    <row r="567" ht="12.75" customHeight="1"/>
    <row r="568" ht="12.75" customHeight="1"/>
    <row r="569" ht="12.75" customHeight="1"/>
    <row r="570" ht="12.75" customHeight="1"/>
    <row r="571" ht="12.75" customHeight="1"/>
    <row r="572" ht="12.75" customHeight="1"/>
    <row r="573" ht="12.75" customHeight="1"/>
    <row r="574" ht="12.75" customHeight="1"/>
    <row r="575" ht="12.75" customHeight="1"/>
    <row r="576" ht="12.75" customHeight="1"/>
    <row r="577" ht="12.75" customHeight="1"/>
    <row r="578" ht="12.75" customHeight="1"/>
    <row r="579" ht="12.75" customHeight="1"/>
    <row r="580" ht="12.75" customHeight="1"/>
    <row r="581" ht="12.75" customHeight="1"/>
    <row r="582" ht="12.75" customHeight="1"/>
    <row r="583" ht="12.75" customHeight="1"/>
    <row r="584" ht="12.75" customHeight="1"/>
    <row r="585" ht="12.75" customHeight="1"/>
    <row r="586" ht="12.75" customHeight="1"/>
    <row r="587" ht="12.75" customHeight="1"/>
    <row r="588" ht="12.75" customHeight="1"/>
    <row r="589" ht="12.75" customHeight="1"/>
    <row r="590" ht="12.75" customHeight="1"/>
    <row r="591" ht="12.75" customHeight="1"/>
    <row r="592" ht="12.75" customHeight="1"/>
    <row r="593" ht="12.75" customHeight="1"/>
    <row r="594" ht="12.75" customHeight="1"/>
    <row r="595" ht="12.75" customHeight="1"/>
    <row r="596" ht="12.75" customHeight="1"/>
    <row r="597" ht="12.75" customHeight="1"/>
    <row r="598" ht="12.75" customHeight="1"/>
    <row r="599" ht="12.75" customHeight="1"/>
    <row r="600" ht="12.75" customHeight="1"/>
    <row r="601" ht="12.75" customHeight="1"/>
    <row r="602" ht="12.75" customHeight="1"/>
    <row r="603" ht="12.75" customHeight="1"/>
    <row r="604" ht="12.75" customHeight="1"/>
    <row r="605" ht="12.75" customHeight="1"/>
    <row r="606" ht="12.75" customHeight="1"/>
    <row r="607" ht="12.75" customHeight="1"/>
    <row r="608" ht="12.75" customHeight="1"/>
    <row r="609" ht="12.75" customHeight="1"/>
    <row r="610" ht="12.75" customHeight="1"/>
    <row r="611" ht="12.75" customHeight="1"/>
    <row r="612" ht="12.75" customHeight="1"/>
    <row r="613" ht="12.75" customHeight="1"/>
    <row r="614" ht="12.75" customHeight="1"/>
    <row r="615" ht="12.75" customHeight="1"/>
    <row r="616" ht="12.75" customHeight="1"/>
    <row r="617" ht="12.75" customHeight="1"/>
    <row r="618" ht="12.75" customHeight="1"/>
    <row r="619" ht="12.75" customHeight="1"/>
    <row r="620" ht="12.75" customHeight="1"/>
    <row r="621" ht="12.75" customHeight="1"/>
    <row r="622" ht="12.75" customHeight="1"/>
    <row r="623" ht="12.75" customHeight="1"/>
    <row r="624" ht="12.75" customHeight="1"/>
    <row r="625" ht="12.75" customHeight="1"/>
    <row r="626" ht="12.75" customHeight="1"/>
    <row r="627" ht="12.75" customHeight="1"/>
    <row r="628" ht="12.75" customHeight="1"/>
    <row r="629" ht="12.75" customHeight="1"/>
    <row r="630" ht="12.75" customHeight="1"/>
    <row r="631" ht="12.75" customHeight="1"/>
    <row r="632" ht="12.75" customHeight="1"/>
    <row r="633" ht="12.75" customHeight="1"/>
    <row r="634" ht="12.75" customHeight="1"/>
    <row r="635" ht="12.75" customHeight="1"/>
    <row r="636" ht="12.75" customHeight="1"/>
    <row r="637" ht="12.75" customHeight="1"/>
    <row r="638" ht="12.75" customHeight="1"/>
    <row r="639" ht="12.75" customHeight="1"/>
    <row r="640" ht="12.75" customHeight="1"/>
    <row r="641" ht="12.75" customHeight="1"/>
    <row r="642" ht="12.75" customHeight="1"/>
    <row r="643" ht="12.75" customHeight="1"/>
    <row r="644" ht="12.75" customHeight="1"/>
    <row r="645" ht="12.75" customHeight="1"/>
    <row r="646" ht="12.75" customHeight="1"/>
    <row r="647" ht="12.75" customHeight="1"/>
    <row r="648" ht="12.75" customHeight="1"/>
    <row r="649" ht="12.75" customHeight="1"/>
    <row r="650" ht="12.75" customHeight="1"/>
    <row r="651" ht="12.75" customHeight="1"/>
    <row r="652" ht="12.75" customHeight="1"/>
    <row r="653" ht="12.75" customHeight="1"/>
    <row r="654" ht="12.75" customHeight="1"/>
    <row r="655" ht="12.75" customHeight="1"/>
    <row r="656" ht="12.75" customHeight="1"/>
    <row r="657" ht="12.75" customHeight="1"/>
    <row r="658" ht="12.75" customHeight="1"/>
    <row r="659" ht="12.75" customHeight="1"/>
    <row r="660" ht="12.75" customHeight="1"/>
    <row r="661" ht="12.75" customHeight="1"/>
    <row r="662" ht="12.75" customHeight="1"/>
    <row r="663" ht="12.75" customHeight="1"/>
    <row r="664" ht="12.75" customHeight="1"/>
    <row r="665" ht="12.75" customHeight="1"/>
    <row r="666" ht="12.75" customHeight="1"/>
    <row r="667" ht="12.75" customHeight="1"/>
    <row r="668" ht="12.75" customHeight="1"/>
    <row r="669" ht="12.75" customHeight="1"/>
    <row r="670" ht="12.75" customHeight="1"/>
    <row r="671" ht="12.75" customHeight="1"/>
    <row r="672" ht="12.75" customHeight="1"/>
    <row r="673" ht="12.75" customHeight="1"/>
    <row r="674" ht="12.75" customHeight="1"/>
    <row r="675" ht="12.75" customHeight="1"/>
    <row r="676" ht="12.75" customHeight="1"/>
    <row r="677" ht="12.75" customHeight="1"/>
    <row r="678" ht="12.75" customHeight="1"/>
    <row r="679" ht="12.75" customHeight="1"/>
    <row r="680" ht="12.75" customHeight="1"/>
    <row r="681" ht="12.75" customHeight="1"/>
    <row r="682" ht="12.75" customHeight="1"/>
    <row r="683" ht="12.75" customHeight="1"/>
    <row r="684" ht="12.75" customHeight="1"/>
    <row r="685" ht="12.75" customHeight="1"/>
    <row r="686" ht="12.75" customHeight="1"/>
    <row r="687" ht="12.75" customHeight="1"/>
    <row r="688" ht="12.75" customHeight="1"/>
    <row r="689" ht="12.75" customHeight="1"/>
    <row r="690" ht="12.75" customHeight="1"/>
    <row r="691" ht="12.75" customHeight="1"/>
    <row r="692" ht="12.75" customHeight="1"/>
    <row r="693" ht="12.75" customHeight="1"/>
    <row r="694" ht="12.75" customHeight="1"/>
    <row r="695" ht="12.75" customHeight="1"/>
    <row r="696" ht="12.75" customHeight="1"/>
    <row r="697" ht="12.75" customHeight="1"/>
    <row r="698" ht="12.75" customHeight="1"/>
    <row r="699" ht="12.75" customHeight="1"/>
    <row r="700" ht="12.75" customHeight="1"/>
    <row r="701" ht="12.75" customHeight="1"/>
    <row r="702" ht="12.75" customHeight="1"/>
    <row r="703" ht="12.75" customHeight="1"/>
    <row r="704" ht="12.75" customHeight="1"/>
    <row r="705" ht="12.75" customHeight="1"/>
    <row r="706" ht="12.75" customHeight="1"/>
    <row r="707" ht="12.75" customHeight="1"/>
    <row r="708" ht="12.75" customHeight="1"/>
    <row r="709" ht="12.75" customHeight="1"/>
    <row r="710" ht="12.75" customHeight="1"/>
    <row r="711" ht="12.75" customHeight="1"/>
    <row r="712" ht="12.75" customHeight="1"/>
    <row r="713" ht="12.75" customHeight="1"/>
  </sheetData>
  <mergeCells count="56">
    <mergeCell ref="CM5:CN5"/>
    <mergeCell ref="CM23:CM24"/>
    <mergeCell ref="CN23:CN24"/>
    <mergeCell ref="CJ5:CK5"/>
    <mergeCell ref="B14:C14"/>
    <mergeCell ref="B20:C20"/>
    <mergeCell ref="CD23:CD24"/>
    <mergeCell ref="CG23:CG24"/>
    <mergeCell ref="CB23:CB24"/>
    <mergeCell ref="CE23:CE24"/>
    <mergeCell ref="CH23:CH24"/>
    <mergeCell ref="CJ23:CJ24"/>
    <mergeCell ref="CK23:CK24"/>
    <mergeCell ref="AN5:AO5"/>
    <mergeCell ref="AQ5:AR5"/>
    <mergeCell ref="BC5:BD5"/>
    <mergeCell ref="BY23:BY24"/>
    <mergeCell ref="A51:C51"/>
    <mergeCell ref="B11:C11"/>
    <mergeCell ref="A23:C23"/>
    <mergeCell ref="A6:C6"/>
    <mergeCell ref="A7:C7"/>
    <mergeCell ref="B8:C8"/>
    <mergeCell ref="A24:C24"/>
    <mergeCell ref="B17:C17"/>
    <mergeCell ref="CG5:CH5"/>
    <mergeCell ref="A48:C48"/>
    <mergeCell ref="BI5:BJ5"/>
    <mergeCell ref="BL5:BM5"/>
    <mergeCell ref="BO5:BP5"/>
    <mergeCell ref="BR5:BT5"/>
    <mergeCell ref="CD5:CE5"/>
    <mergeCell ref="BU5:BV5"/>
    <mergeCell ref="BX5:BY5"/>
    <mergeCell ref="CA5:CB5"/>
    <mergeCell ref="AT5:AU5"/>
    <mergeCell ref="AW5:AX5"/>
    <mergeCell ref="AZ5:BA5"/>
    <mergeCell ref="BF5:BG5"/>
    <mergeCell ref="BX23:BX24"/>
    <mergeCell ref="CA23:CA24"/>
    <mergeCell ref="DB23:DB24"/>
    <mergeCell ref="DB5:DC5"/>
    <mergeCell ref="DC23:DC24"/>
    <mergeCell ref="CP5:CQ5"/>
    <mergeCell ref="CP23:CP24"/>
    <mergeCell ref="CQ23:CQ24"/>
    <mergeCell ref="CV23:CV24"/>
    <mergeCell ref="CW23:CW24"/>
    <mergeCell ref="CS5:CT5"/>
    <mergeCell ref="CS23:CS24"/>
    <mergeCell ref="CT23:CT24"/>
    <mergeCell ref="CV5:CW5"/>
    <mergeCell ref="CY5:CZ5"/>
    <mergeCell ref="CY23:CY24"/>
    <mergeCell ref="CZ23:CZ24"/>
  </mergeCells>
  <phoneticPr fontId="0" type="noConversion"/>
  <printOptions horizontalCentered="1"/>
  <pageMargins left="0.45" right="0.45" top="0.7" bottom="0.7" header="0.3" footer="0.3"/>
  <pageSetup scale="78" orientation="portrait" r:id="rId1"/>
  <headerFooter alignWithMargins="0"/>
  <ignoredErrors>
    <ignoredError sqref="BI44 BL44:BU44 BI33:BK33 BM33:BN33 BP33:BT33" formulaRange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N38"/>
  <sheetViews>
    <sheetView workbookViewId="0">
      <selection activeCell="G3" sqref="G3"/>
    </sheetView>
  </sheetViews>
  <sheetFormatPr defaultRowHeight="12.75"/>
  <cols>
    <col min="1" max="1" width="22.5703125" bestFit="1" customWidth="1"/>
    <col min="2" max="2" width="10" bestFit="1" customWidth="1"/>
    <col min="3" max="3" width="23.42578125" customWidth="1"/>
    <col min="4" max="4" width="16.28515625" bestFit="1" customWidth="1"/>
    <col min="5" max="7" width="11.28515625" bestFit="1" customWidth="1"/>
    <col min="8" max="8" width="10" bestFit="1" customWidth="1"/>
    <col min="9" max="9" width="11.28515625" bestFit="1" customWidth="1"/>
  </cols>
  <sheetData>
    <row r="1" spans="1:14" ht="15">
      <c r="A1" s="34" t="s">
        <v>44</v>
      </c>
      <c r="F1" s="238" t="s">
        <v>627</v>
      </c>
      <c r="G1" s="238"/>
      <c r="H1" s="238"/>
      <c r="I1" s="238"/>
      <c r="J1" s="238"/>
      <c r="K1" s="238"/>
      <c r="L1" s="238"/>
      <c r="M1" s="238"/>
      <c r="N1" s="238"/>
    </row>
    <row r="2" spans="1:14">
      <c r="A2" s="35" t="s">
        <v>45</v>
      </c>
      <c r="B2" s="56" t="s">
        <v>46</v>
      </c>
      <c r="C2" s="35" t="s">
        <v>47</v>
      </c>
      <c r="D2" s="36" t="s">
        <v>48</v>
      </c>
      <c r="F2" s="66"/>
      <c r="G2" s="238" t="s">
        <v>629</v>
      </c>
      <c r="H2" s="238"/>
      <c r="I2" s="238"/>
      <c r="J2" s="238"/>
      <c r="K2" s="238"/>
      <c r="L2" s="238"/>
      <c r="M2" s="238"/>
      <c r="N2" s="238"/>
    </row>
    <row r="3" spans="1:14">
      <c r="A3" s="35" t="s">
        <v>49</v>
      </c>
      <c r="B3" s="36" t="s">
        <v>50</v>
      </c>
      <c r="C3" s="35" t="s">
        <v>51</v>
      </c>
      <c r="D3" s="36" t="s">
        <v>52</v>
      </c>
    </row>
    <row r="4" spans="1:14" ht="13.5" thickBot="1">
      <c r="C4" s="35" t="s">
        <v>53</v>
      </c>
      <c r="D4" s="36" t="s">
        <v>54</v>
      </c>
    </row>
    <row r="5" spans="1:14" ht="13.5" thickBot="1">
      <c r="A5" s="239" t="s">
        <v>54</v>
      </c>
      <c r="B5" s="241" t="s">
        <v>55</v>
      </c>
      <c r="C5" s="242"/>
      <c r="D5" s="241" t="s">
        <v>56</v>
      </c>
      <c r="E5" s="242"/>
      <c r="F5" s="241" t="s">
        <v>57</v>
      </c>
      <c r="G5" s="242"/>
      <c r="H5" s="241" t="s">
        <v>58</v>
      </c>
      <c r="I5" s="242"/>
    </row>
    <row r="6" spans="1:14" ht="13.5" thickBot="1">
      <c r="A6" s="240"/>
      <c r="B6" s="37" t="s">
        <v>59</v>
      </c>
      <c r="C6" s="37" t="s">
        <v>60</v>
      </c>
      <c r="D6" s="37" t="s">
        <v>59</v>
      </c>
      <c r="E6" s="37" t="s">
        <v>60</v>
      </c>
      <c r="F6" s="37" t="s">
        <v>59</v>
      </c>
      <c r="G6" s="37" t="s">
        <v>60</v>
      </c>
      <c r="H6" s="37" t="s">
        <v>59</v>
      </c>
      <c r="I6" s="37" t="s">
        <v>60</v>
      </c>
    </row>
    <row r="7" spans="1:14" ht="13.5" thickBot="1">
      <c r="A7" s="38" t="s">
        <v>61</v>
      </c>
      <c r="B7" s="39"/>
      <c r="C7" s="39"/>
      <c r="D7" s="39"/>
      <c r="E7" s="39"/>
      <c r="F7" s="39"/>
      <c r="G7" s="39"/>
      <c r="H7" s="39"/>
      <c r="I7" s="39"/>
    </row>
    <row r="8" spans="1:14" ht="13.5" thickBot="1">
      <c r="A8" s="40" t="s">
        <v>3</v>
      </c>
      <c r="B8" s="41">
        <v>540</v>
      </c>
      <c r="C8" s="41">
        <v>34</v>
      </c>
      <c r="D8" s="41">
        <v>391</v>
      </c>
      <c r="E8" s="41">
        <v>11</v>
      </c>
      <c r="F8" s="41">
        <v>2</v>
      </c>
      <c r="G8" s="41">
        <v>1</v>
      </c>
      <c r="H8" s="39"/>
      <c r="I8" s="39"/>
    </row>
    <row r="9" spans="1:14" ht="13.5" thickBot="1">
      <c r="A9" s="40" t="s">
        <v>62</v>
      </c>
      <c r="B9" s="39"/>
      <c r="C9" s="39"/>
      <c r="D9" s="41">
        <v>12</v>
      </c>
      <c r="E9" s="39"/>
      <c r="F9" s="41">
        <v>370</v>
      </c>
      <c r="G9" s="41">
        <v>1</v>
      </c>
      <c r="H9" s="39"/>
      <c r="I9" s="39"/>
    </row>
    <row r="10" spans="1:14" ht="13.5" thickBot="1">
      <c r="A10" s="40" t="s">
        <v>63</v>
      </c>
      <c r="B10" s="41">
        <v>7</v>
      </c>
      <c r="C10" s="41">
        <v>7</v>
      </c>
      <c r="D10" s="41">
        <v>23</v>
      </c>
      <c r="E10" s="41">
        <v>6</v>
      </c>
      <c r="F10" s="41">
        <v>58</v>
      </c>
      <c r="G10" s="41">
        <v>11</v>
      </c>
      <c r="H10" s="41">
        <v>239</v>
      </c>
      <c r="I10" s="41">
        <v>253</v>
      </c>
    </row>
    <row r="16" spans="1:14" ht="15">
      <c r="A16" s="34" t="s">
        <v>67</v>
      </c>
      <c r="F16" s="238" t="s">
        <v>627</v>
      </c>
      <c r="G16" s="238"/>
      <c r="H16" s="238"/>
      <c r="I16" s="238"/>
      <c r="J16" s="238"/>
      <c r="K16" s="238"/>
      <c r="L16" s="238"/>
      <c r="M16" s="238"/>
      <c r="N16" s="238"/>
    </row>
    <row r="17" spans="1:14">
      <c r="A17" s="35" t="s">
        <v>68</v>
      </c>
      <c r="B17" s="36" t="s">
        <v>69</v>
      </c>
      <c r="F17" s="66"/>
      <c r="G17" s="238" t="s">
        <v>628</v>
      </c>
      <c r="H17" s="238"/>
      <c r="I17" s="238"/>
      <c r="J17" s="238"/>
      <c r="K17" s="238"/>
      <c r="L17" s="238"/>
      <c r="M17" s="238"/>
      <c r="N17" s="238"/>
    </row>
    <row r="18" spans="1:14">
      <c r="A18" s="35" t="s">
        <v>70</v>
      </c>
      <c r="B18" s="36" t="s">
        <v>52</v>
      </c>
    </row>
    <row r="19" spans="1:14" ht="13.5" thickBot="1">
      <c r="A19" s="35" t="s">
        <v>53</v>
      </c>
      <c r="B19" s="36" t="s">
        <v>54</v>
      </c>
    </row>
    <row r="20" spans="1:14" ht="13.5" thickBot="1">
      <c r="A20" s="239" t="s">
        <v>54</v>
      </c>
      <c r="B20" s="243"/>
      <c r="C20" s="38" t="s">
        <v>71</v>
      </c>
      <c r="D20" s="38" t="s">
        <v>72</v>
      </c>
      <c r="E20" s="38" t="s">
        <v>73</v>
      </c>
      <c r="F20" s="38" t="s">
        <v>74</v>
      </c>
      <c r="G20" s="38" t="s">
        <v>75</v>
      </c>
      <c r="H20" s="38" t="s">
        <v>76</v>
      </c>
      <c r="I20" s="38" t="s">
        <v>77</v>
      </c>
      <c r="J20" s="38" t="s">
        <v>46</v>
      </c>
    </row>
    <row r="21" spans="1:14" ht="13.5" thickBot="1">
      <c r="A21" s="38" t="s">
        <v>78</v>
      </c>
      <c r="B21" s="38" t="s">
        <v>79</v>
      </c>
      <c r="C21" s="39"/>
      <c r="D21" s="39"/>
      <c r="E21" s="39"/>
      <c r="F21" s="39"/>
      <c r="G21" s="39"/>
      <c r="H21" s="39"/>
      <c r="I21" s="39"/>
      <c r="J21" s="39"/>
    </row>
    <row r="22" spans="1:14" ht="13.5" thickBot="1">
      <c r="A22" s="236" t="s">
        <v>80</v>
      </c>
      <c r="B22" s="40" t="s">
        <v>59</v>
      </c>
      <c r="C22" s="41">
        <v>1</v>
      </c>
      <c r="D22" s="41">
        <v>2</v>
      </c>
      <c r="E22" s="41">
        <v>6</v>
      </c>
      <c r="F22" s="41">
        <v>4</v>
      </c>
      <c r="G22" s="41">
        <v>1</v>
      </c>
      <c r="H22" s="41">
        <v>2</v>
      </c>
      <c r="I22" s="41">
        <v>2</v>
      </c>
      <c r="J22" s="39"/>
    </row>
    <row r="23" spans="1:14" ht="13.5" thickBot="1">
      <c r="A23" s="237"/>
      <c r="B23" s="40" t="s">
        <v>60</v>
      </c>
      <c r="C23" s="41">
        <v>1</v>
      </c>
      <c r="D23" s="39"/>
      <c r="E23" s="39"/>
      <c r="F23" s="39"/>
      <c r="G23" s="39"/>
      <c r="H23" s="39"/>
      <c r="I23" s="39"/>
      <c r="J23" s="39"/>
    </row>
    <row r="24" spans="1:14" ht="13.5" thickBot="1">
      <c r="A24" s="236" t="s">
        <v>8</v>
      </c>
      <c r="B24" s="40" t="s">
        <v>59</v>
      </c>
      <c r="C24" s="41">
        <v>71</v>
      </c>
      <c r="D24" s="41">
        <v>72</v>
      </c>
      <c r="E24" s="41">
        <v>68</v>
      </c>
      <c r="F24" s="41">
        <v>74</v>
      </c>
      <c r="G24" s="41">
        <v>77</v>
      </c>
      <c r="H24" s="41">
        <v>81</v>
      </c>
      <c r="I24" s="41">
        <v>87</v>
      </c>
      <c r="J24" s="57">
        <v>94</v>
      </c>
    </row>
    <row r="25" spans="1:14" ht="13.5" thickBot="1">
      <c r="A25" s="237"/>
      <c r="B25" s="40" t="s">
        <v>60</v>
      </c>
      <c r="C25" s="41">
        <v>22</v>
      </c>
      <c r="D25" s="41">
        <v>23</v>
      </c>
      <c r="E25" s="41">
        <v>27</v>
      </c>
      <c r="F25" s="41">
        <v>24</v>
      </c>
      <c r="G25" s="41">
        <v>23</v>
      </c>
      <c r="H25" s="41">
        <v>18</v>
      </c>
      <c r="I25" s="41">
        <v>18</v>
      </c>
      <c r="J25" s="57">
        <v>8</v>
      </c>
    </row>
    <row r="26" spans="1:14" ht="13.5" thickBot="1">
      <c r="A26" s="236" t="s">
        <v>81</v>
      </c>
      <c r="B26" s="40" t="s">
        <v>59</v>
      </c>
      <c r="C26" s="41">
        <v>1466</v>
      </c>
      <c r="D26" s="41">
        <v>1487</v>
      </c>
      <c r="E26" s="41">
        <v>1536</v>
      </c>
      <c r="F26" s="41">
        <v>1549</v>
      </c>
      <c r="G26" s="41">
        <v>1598</v>
      </c>
      <c r="H26" s="41">
        <v>1680</v>
      </c>
      <c r="I26" s="41">
        <v>1662</v>
      </c>
      <c r="J26" s="57">
        <v>1642</v>
      </c>
    </row>
    <row r="27" spans="1:14" ht="13.5" thickBot="1">
      <c r="A27" s="237"/>
      <c r="B27" s="40" t="s">
        <v>60</v>
      </c>
      <c r="C27" s="41">
        <v>276</v>
      </c>
      <c r="D27" s="41">
        <v>284</v>
      </c>
      <c r="E27" s="41">
        <v>316</v>
      </c>
      <c r="F27" s="41">
        <v>320</v>
      </c>
      <c r="G27" s="41">
        <v>294</v>
      </c>
      <c r="H27" s="41">
        <v>293</v>
      </c>
      <c r="I27" s="41">
        <v>307</v>
      </c>
      <c r="J27" s="57">
        <v>324</v>
      </c>
    </row>
    <row r="28" spans="1:14" ht="13.5" thickBot="1">
      <c r="A28" s="236" t="s">
        <v>82</v>
      </c>
      <c r="B28" s="40" t="s">
        <v>59</v>
      </c>
      <c r="C28" s="41">
        <v>1</v>
      </c>
      <c r="D28" s="39"/>
      <c r="E28" s="39"/>
      <c r="F28" s="41">
        <v>1</v>
      </c>
      <c r="G28" s="39"/>
      <c r="H28" s="41">
        <v>1</v>
      </c>
      <c r="I28" s="41">
        <v>1</v>
      </c>
      <c r="J28" s="58"/>
    </row>
    <row r="29" spans="1:14" ht="13.5" thickBot="1">
      <c r="A29" s="237"/>
      <c r="B29" s="40" t="s">
        <v>60</v>
      </c>
      <c r="C29" s="41">
        <v>2520</v>
      </c>
      <c r="D29" s="41">
        <v>2465</v>
      </c>
      <c r="E29" s="41">
        <v>2475</v>
      </c>
      <c r="F29" s="41">
        <v>2558</v>
      </c>
      <c r="G29" s="41">
        <v>2748</v>
      </c>
      <c r="H29" s="41">
        <v>2826</v>
      </c>
      <c r="I29" s="41">
        <v>2811</v>
      </c>
      <c r="J29" s="57">
        <v>2879</v>
      </c>
    </row>
    <row r="30" spans="1:14" ht="13.5" thickBot="1">
      <c r="A30" s="236" t="s">
        <v>4</v>
      </c>
      <c r="B30" s="40" t="s">
        <v>59</v>
      </c>
      <c r="C30" s="41">
        <v>1397</v>
      </c>
      <c r="D30" s="41">
        <v>1368</v>
      </c>
      <c r="E30" s="41">
        <v>1366</v>
      </c>
      <c r="F30" s="41">
        <v>1349</v>
      </c>
      <c r="G30" s="41">
        <v>1342</v>
      </c>
      <c r="H30" s="41">
        <v>1330</v>
      </c>
      <c r="I30" s="41">
        <v>1298</v>
      </c>
      <c r="J30" s="57">
        <v>1265</v>
      </c>
    </row>
    <row r="31" spans="1:14" ht="13.5" thickBot="1">
      <c r="A31" s="237"/>
      <c r="B31" s="40" t="s">
        <v>60</v>
      </c>
      <c r="C31" s="41">
        <v>121</v>
      </c>
      <c r="D31" s="41">
        <v>108</v>
      </c>
      <c r="E31" s="41">
        <v>97</v>
      </c>
      <c r="F31" s="41">
        <v>96</v>
      </c>
      <c r="G31" s="41">
        <v>89</v>
      </c>
      <c r="H31" s="41">
        <v>76</v>
      </c>
      <c r="I31" s="41">
        <v>79</v>
      </c>
      <c r="J31" s="57">
        <v>69</v>
      </c>
    </row>
    <row r="32" spans="1:14" ht="13.5" thickBot="1">
      <c r="A32" s="40" t="s">
        <v>83</v>
      </c>
      <c r="B32" s="40" t="s">
        <v>60</v>
      </c>
      <c r="C32" s="39"/>
      <c r="D32" s="39"/>
      <c r="E32" s="41">
        <v>5</v>
      </c>
      <c r="F32" s="41">
        <v>5</v>
      </c>
      <c r="G32" s="39"/>
      <c r="H32" s="39"/>
      <c r="I32" s="39"/>
      <c r="J32" s="58"/>
    </row>
    <row r="33" spans="1:10" ht="13.5" thickBot="1">
      <c r="A33" s="236" t="s">
        <v>84</v>
      </c>
      <c r="B33" s="40" t="s">
        <v>59</v>
      </c>
      <c r="C33" s="41">
        <v>2279</v>
      </c>
      <c r="D33" s="41">
        <v>2342</v>
      </c>
      <c r="E33" s="41">
        <v>2397</v>
      </c>
      <c r="F33" s="41">
        <v>2505</v>
      </c>
      <c r="G33" s="41">
        <v>2596</v>
      </c>
      <c r="H33" s="41">
        <v>2736</v>
      </c>
      <c r="I33" s="41">
        <v>2847</v>
      </c>
      <c r="J33" s="57">
        <v>2936</v>
      </c>
    </row>
    <row r="34" spans="1:10" ht="13.5" thickBot="1">
      <c r="A34" s="237"/>
      <c r="B34" s="40" t="s">
        <v>60</v>
      </c>
      <c r="C34" s="41">
        <v>174</v>
      </c>
      <c r="D34" s="41">
        <v>183</v>
      </c>
      <c r="E34" s="41">
        <v>206</v>
      </c>
      <c r="F34" s="41">
        <v>196</v>
      </c>
      <c r="G34" s="41">
        <v>199</v>
      </c>
      <c r="H34" s="41">
        <v>172</v>
      </c>
      <c r="I34" s="41">
        <v>159</v>
      </c>
      <c r="J34" s="57">
        <v>167</v>
      </c>
    </row>
    <row r="35" spans="1:10" ht="13.5" thickBot="1">
      <c r="A35" s="236" t="s">
        <v>85</v>
      </c>
      <c r="B35" s="40" t="s">
        <v>59</v>
      </c>
      <c r="C35" s="41">
        <v>262</v>
      </c>
      <c r="D35" s="41">
        <v>254</v>
      </c>
      <c r="E35" s="41">
        <v>272</v>
      </c>
      <c r="F35" s="41">
        <v>277</v>
      </c>
      <c r="G35" s="41">
        <v>301</v>
      </c>
      <c r="H35" s="41">
        <v>274</v>
      </c>
      <c r="I35" s="41">
        <v>294</v>
      </c>
      <c r="J35" s="57">
        <v>311</v>
      </c>
    </row>
    <row r="36" spans="1:10" ht="13.5" thickBot="1">
      <c r="A36" s="237"/>
      <c r="B36" s="40" t="s">
        <v>60</v>
      </c>
      <c r="C36" s="41">
        <v>22</v>
      </c>
      <c r="D36" s="41">
        <v>30</v>
      </c>
      <c r="E36" s="41">
        <v>32</v>
      </c>
      <c r="F36" s="41">
        <v>31</v>
      </c>
      <c r="G36" s="41">
        <v>30</v>
      </c>
      <c r="H36" s="41">
        <v>33</v>
      </c>
      <c r="I36" s="41">
        <v>28</v>
      </c>
      <c r="J36" s="57">
        <v>30</v>
      </c>
    </row>
    <row r="37" spans="1:10" ht="13.5" thickBot="1">
      <c r="A37" s="236" t="s">
        <v>86</v>
      </c>
      <c r="B37" s="40" t="s">
        <v>59</v>
      </c>
      <c r="C37" s="41">
        <v>4</v>
      </c>
      <c r="D37" s="41">
        <v>38</v>
      </c>
      <c r="E37" s="41">
        <v>52</v>
      </c>
      <c r="F37" s="39"/>
      <c r="G37" s="39"/>
      <c r="H37" s="39"/>
      <c r="I37" s="39"/>
      <c r="J37" s="57">
        <v>1</v>
      </c>
    </row>
    <row r="38" spans="1:10" ht="13.5" thickBot="1">
      <c r="A38" s="237"/>
      <c r="B38" s="40" t="s">
        <v>60</v>
      </c>
      <c r="C38" s="41">
        <v>5363</v>
      </c>
      <c r="D38" s="41">
        <v>5199</v>
      </c>
      <c r="E38" s="41">
        <v>6385</v>
      </c>
      <c r="F38" s="41">
        <v>6670</v>
      </c>
      <c r="G38" s="41">
        <v>6970</v>
      </c>
      <c r="H38" s="41">
        <v>7125</v>
      </c>
      <c r="I38" s="41">
        <v>7218</v>
      </c>
      <c r="J38" s="57">
        <v>7349</v>
      </c>
    </row>
  </sheetData>
  <mergeCells count="18">
    <mergeCell ref="F1:N1"/>
    <mergeCell ref="G2:N2"/>
    <mergeCell ref="F16:N16"/>
    <mergeCell ref="G17:N17"/>
    <mergeCell ref="A22:A23"/>
    <mergeCell ref="A5:A6"/>
    <mergeCell ref="B5:C5"/>
    <mergeCell ref="D5:E5"/>
    <mergeCell ref="F5:G5"/>
    <mergeCell ref="H5:I5"/>
    <mergeCell ref="A20:B20"/>
    <mergeCell ref="A35:A36"/>
    <mergeCell ref="A37:A38"/>
    <mergeCell ref="A24:A25"/>
    <mergeCell ref="A26:A27"/>
    <mergeCell ref="A28:A29"/>
    <mergeCell ref="A30:A31"/>
    <mergeCell ref="A33:A34"/>
  </mergeCells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24"/>
  <sheetViews>
    <sheetView zoomScaleNormal="100" workbookViewId="0">
      <selection activeCell="G3" sqref="G3"/>
    </sheetView>
  </sheetViews>
  <sheetFormatPr defaultRowHeight="12.75"/>
  <cols>
    <col min="1" max="1" width="9.140625" style="50"/>
    <col min="2" max="2" width="11.85546875" style="51" customWidth="1"/>
    <col min="3" max="3" width="13.140625" style="51" bestFit="1" customWidth="1"/>
    <col min="4" max="4" width="11.42578125" style="51" bestFit="1" customWidth="1"/>
  </cols>
  <sheetData>
    <row r="1" spans="1:5" ht="13.5" thickBot="1">
      <c r="A1" s="42" t="s">
        <v>59</v>
      </c>
      <c r="B1" s="43" t="s">
        <v>3</v>
      </c>
      <c r="C1" s="43" t="s">
        <v>62</v>
      </c>
      <c r="D1" s="43" t="s">
        <v>63</v>
      </c>
    </row>
    <row r="2" spans="1:5" ht="13.5" hidden="1" thickBot="1">
      <c r="A2" s="42" t="s">
        <v>59</v>
      </c>
      <c r="B2" s="44">
        <v>540</v>
      </c>
      <c r="C2" s="45"/>
      <c r="D2" s="44">
        <v>7</v>
      </c>
      <c r="E2" s="46"/>
    </row>
    <row r="3" spans="1:5" ht="13.5" hidden="1" thickBot="1">
      <c r="A3" s="42"/>
      <c r="B3" s="44"/>
      <c r="C3" s="45"/>
      <c r="D3" s="44"/>
      <c r="E3" s="46"/>
    </row>
    <row r="4" spans="1:5" ht="13.5" hidden="1" thickBot="1">
      <c r="A4" s="42" t="s">
        <v>59</v>
      </c>
      <c r="B4" s="44">
        <v>391</v>
      </c>
      <c r="C4" s="44">
        <v>12</v>
      </c>
      <c r="D4" s="44">
        <v>23</v>
      </c>
      <c r="E4" s="46"/>
    </row>
    <row r="5" spans="1:5" ht="13.5" hidden="1" thickBot="1">
      <c r="A5" s="42"/>
      <c r="B5" s="44"/>
      <c r="C5" s="45"/>
      <c r="D5" s="44"/>
      <c r="E5" s="46"/>
    </row>
    <row r="6" spans="1:5" ht="13.5" hidden="1" thickBot="1">
      <c r="A6" s="42" t="s">
        <v>59</v>
      </c>
      <c r="B6" s="44">
        <v>2</v>
      </c>
      <c r="C6" s="44">
        <v>370</v>
      </c>
      <c r="D6" s="44">
        <v>58</v>
      </c>
      <c r="E6" s="46"/>
    </row>
    <row r="7" spans="1:5" ht="13.5" hidden="1" thickBot="1">
      <c r="A7" s="42"/>
      <c r="B7" s="44"/>
      <c r="C7" s="44"/>
      <c r="D7" s="44"/>
      <c r="E7" s="46"/>
    </row>
    <row r="8" spans="1:5" ht="13.5" hidden="1" thickBot="1">
      <c r="A8" s="42" t="s">
        <v>59</v>
      </c>
      <c r="B8" s="45"/>
      <c r="C8" s="45"/>
      <c r="D8" s="44">
        <v>239</v>
      </c>
      <c r="E8" s="46"/>
    </row>
    <row r="9" spans="1:5" ht="13.5" hidden="1" thickBot="1">
      <c r="A9" s="42"/>
      <c r="B9" s="45"/>
      <c r="C9" s="45"/>
      <c r="D9" s="44"/>
      <c r="E9" s="47"/>
    </row>
    <row r="10" spans="1:5" ht="13.5" thickBot="1">
      <c r="A10" s="42" t="s">
        <v>64</v>
      </c>
      <c r="B10" s="48">
        <f>SUM(B2:B9)</f>
        <v>933</v>
      </c>
      <c r="C10" s="48">
        <f t="shared" ref="C10:D10" si="0">SUM(C2:C9)</f>
        <v>382</v>
      </c>
      <c r="D10" s="49">
        <f t="shared" si="0"/>
        <v>327</v>
      </c>
      <c r="E10" s="47">
        <f>SUM(B10:D10)</f>
        <v>1642</v>
      </c>
    </row>
    <row r="12" spans="1:5" ht="13.5" thickBot="1"/>
    <row r="13" spans="1:5" ht="13.5" thickBot="1">
      <c r="A13" s="42" t="s">
        <v>60</v>
      </c>
      <c r="B13" s="43" t="s">
        <v>3</v>
      </c>
      <c r="C13" s="43" t="s">
        <v>62</v>
      </c>
      <c r="D13" s="43" t="s">
        <v>63</v>
      </c>
    </row>
    <row r="14" spans="1:5" ht="13.5" hidden="1" thickBot="1">
      <c r="A14" s="42"/>
      <c r="B14" s="44"/>
      <c r="C14" s="45"/>
      <c r="D14" s="44"/>
    </row>
    <row r="15" spans="1:5" ht="13.5" hidden="1" thickBot="1">
      <c r="A15" s="42" t="s">
        <v>60</v>
      </c>
      <c r="B15" s="44">
        <v>34</v>
      </c>
      <c r="C15" s="45"/>
      <c r="D15" s="44">
        <v>7</v>
      </c>
      <c r="E15" s="46"/>
    </row>
    <row r="16" spans="1:5" ht="13.5" hidden="1" thickBot="1">
      <c r="A16" s="42"/>
      <c r="B16" s="44"/>
      <c r="C16" s="44"/>
      <c r="D16" s="44"/>
      <c r="E16" s="46"/>
    </row>
    <row r="17" spans="1:5" ht="13.5" hidden="1" thickBot="1">
      <c r="A17" s="42" t="s">
        <v>60</v>
      </c>
      <c r="B17" s="44">
        <v>11</v>
      </c>
      <c r="C17" s="45"/>
      <c r="D17" s="44">
        <v>6</v>
      </c>
      <c r="E17" s="46"/>
    </row>
    <row r="18" spans="1:5" ht="13.5" hidden="1" thickBot="1">
      <c r="A18" s="42"/>
      <c r="B18" s="44"/>
      <c r="C18" s="44"/>
      <c r="D18" s="44"/>
      <c r="E18" s="46"/>
    </row>
    <row r="19" spans="1:5" ht="13.5" hidden="1" thickBot="1">
      <c r="A19" s="42" t="s">
        <v>60</v>
      </c>
      <c r="B19" s="44">
        <v>1</v>
      </c>
      <c r="C19" s="44">
        <v>1</v>
      </c>
      <c r="D19" s="44">
        <v>11</v>
      </c>
      <c r="E19" s="46"/>
    </row>
    <row r="20" spans="1:5" ht="13.5" hidden="1" thickBot="1">
      <c r="A20" s="42"/>
      <c r="B20" s="45"/>
      <c r="C20" s="45"/>
      <c r="D20" s="44"/>
      <c r="E20" s="46"/>
    </row>
    <row r="21" spans="1:5" ht="13.5" hidden="1" thickBot="1">
      <c r="A21" s="42" t="s">
        <v>60</v>
      </c>
      <c r="B21" s="45"/>
      <c r="C21" s="45"/>
      <c r="D21" s="44">
        <v>253</v>
      </c>
      <c r="E21" s="46"/>
    </row>
    <row r="22" spans="1:5" ht="13.5" thickBot="1">
      <c r="A22" s="42" t="s">
        <v>65</v>
      </c>
      <c r="B22" s="48">
        <f>SUM(B15:B21)</f>
        <v>46</v>
      </c>
      <c r="C22" s="48">
        <f t="shared" ref="C22:D22" si="1">SUM(C15:C21)</f>
        <v>1</v>
      </c>
      <c r="D22" s="49">
        <f t="shared" si="1"/>
        <v>277</v>
      </c>
      <c r="E22" s="47">
        <f>SUM(B22:D22)</f>
        <v>324</v>
      </c>
    </row>
    <row r="24" spans="1:5">
      <c r="A24" s="52" t="s">
        <v>66</v>
      </c>
      <c r="B24" s="53">
        <f>B10+B22</f>
        <v>979</v>
      </c>
      <c r="C24" s="53">
        <f>C10+C22</f>
        <v>383</v>
      </c>
      <c r="D24" s="54">
        <f>D10+D22</f>
        <v>604</v>
      </c>
      <c r="E24" s="55">
        <f>SUM(B24:D24)</f>
        <v>1966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G22"/>
  <sheetViews>
    <sheetView zoomScaleNormal="100" workbookViewId="0">
      <selection activeCell="G3" sqref="G3"/>
    </sheetView>
  </sheetViews>
  <sheetFormatPr defaultRowHeight="12.75"/>
  <cols>
    <col min="1" max="1" width="20.140625" bestFit="1" customWidth="1"/>
    <col min="2" max="2" width="16" customWidth="1"/>
    <col min="3" max="3" width="9.42578125" customWidth="1"/>
    <col min="6" max="6" width="13" customWidth="1"/>
  </cols>
  <sheetData>
    <row r="1" spans="1:3" ht="13.5" thickBot="1">
      <c r="A1" s="38" t="s">
        <v>78</v>
      </c>
      <c r="B1" s="38" t="s">
        <v>79</v>
      </c>
      <c r="C1" s="38" t="s">
        <v>46</v>
      </c>
    </row>
    <row r="2" spans="1:3" ht="13.5" thickBot="1">
      <c r="A2" s="40" t="s">
        <v>80</v>
      </c>
      <c r="B2" s="40" t="s">
        <v>59</v>
      </c>
      <c r="C2" s="39"/>
    </row>
    <row r="3" spans="1:3" ht="13.5" thickBot="1">
      <c r="A3" s="40" t="s">
        <v>80</v>
      </c>
      <c r="B3" s="40" t="s">
        <v>60</v>
      </c>
      <c r="C3" s="39"/>
    </row>
    <row r="4" spans="1:3" ht="13.5" thickBot="1">
      <c r="A4" s="40" t="s">
        <v>8</v>
      </c>
      <c r="B4" s="40" t="s">
        <v>59</v>
      </c>
      <c r="C4" s="41">
        <v>94</v>
      </c>
    </row>
    <row r="5" spans="1:3" ht="13.5" thickBot="1">
      <c r="A5" s="40" t="s">
        <v>8</v>
      </c>
      <c r="B5" s="40" t="s">
        <v>60</v>
      </c>
      <c r="C5" s="41">
        <v>8</v>
      </c>
    </row>
    <row r="6" spans="1:3" ht="13.5" thickBot="1">
      <c r="A6" s="40" t="s">
        <v>81</v>
      </c>
      <c r="B6" s="40" t="s">
        <v>59</v>
      </c>
      <c r="C6" s="41">
        <v>1642</v>
      </c>
    </row>
    <row r="7" spans="1:3" ht="13.5" thickBot="1">
      <c r="A7" s="40" t="s">
        <v>81</v>
      </c>
      <c r="B7" s="40" t="s">
        <v>60</v>
      </c>
      <c r="C7" s="41">
        <v>324</v>
      </c>
    </row>
    <row r="8" spans="1:3" ht="13.5" thickBot="1">
      <c r="A8" s="40" t="s">
        <v>82</v>
      </c>
      <c r="B8" s="40" t="s">
        <v>59</v>
      </c>
      <c r="C8" s="39"/>
    </row>
    <row r="9" spans="1:3" ht="13.5" thickBot="1">
      <c r="A9" s="40" t="s">
        <v>82</v>
      </c>
      <c r="B9" s="40" t="s">
        <v>60</v>
      </c>
      <c r="C9" s="41">
        <v>2879</v>
      </c>
    </row>
    <row r="10" spans="1:3" ht="13.5" thickBot="1">
      <c r="A10" s="40" t="s">
        <v>4</v>
      </c>
      <c r="B10" s="40" t="s">
        <v>59</v>
      </c>
      <c r="C10" s="41">
        <v>1265</v>
      </c>
    </row>
    <row r="11" spans="1:3" ht="13.5" thickBot="1">
      <c r="A11" s="40" t="s">
        <v>4</v>
      </c>
      <c r="B11" s="40" t="s">
        <v>60</v>
      </c>
      <c r="C11" s="41">
        <v>69</v>
      </c>
    </row>
    <row r="12" spans="1:3" ht="13.5" thickBot="1">
      <c r="A12" s="40" t="s">
        <v>84</v>
      </c>
      <c r="B12" s="40" t="s">
        <v>59</v>
      </c>
      <c r="C12" s="41">
        <v>2936</v>
      </c>
    </row>
    <row r="13" spans="1:3" ht="13.5" thickBot="1">
      <c r="A13" s="40" t="s">
        <v>84</v>
      </c>
      <c r="B13" s="40" t="s">
        <v>60</v>
      </c>
      <c r="C13" s="41">
        <v>167</v>
      </c>
    </row>
    <row r="14" spans="1:3" ht="13.5" thickBot="1">
      <c r="A14" s="40" t="s">
        <v>85</v>
      </c>
      <c r="B14" s="40" t="s">
        <v>59</v>
      </c>
      <c r="C14" s="41">
        <v>311</v>
      </c>
    </row>
    <row r="15" spans="1:3" ht="13.5" thickBot="1">
      <c r="A15" s="40" t="s">
        <v>85</v>
      </c>
      <c r="B15" s="40" t="s">
        <v>60</v>
      </c>
      <c r="C15" s="41">
        <v>30</v>
      </c>
    </row>
    <row r="16" spans="1:3" ht="13.5" thickBot="1">
      <c r="A16" s="40" t="s">
        <v>86</v>
      </c>
      <c r="B16" s="40" t="s">
        <v>59</v>
      </c>
      <c r="C16" s="64">
        <v>1</v>
      </c>
    </row>
    <row r="17" spans="1:7" ht="13.5" thickBot="1">
      <c r="A17" s="40" t="s">
        <v>86</v>
      </c>
      <c r="B17" s="40" t="s">
        <v>60</v>
      </c>
      <c r="C17" s="64">
        <v>7349</v>
      </c>
      <c r="E17" s="62" t="s">
        <v>611</v>
      </c>
      <c r="F17" s="63" t="s">
        <v>86</v>
      </c>
      <c r="G17" s="65" t="s">
        <v>612</v>
      </c>
    </row>
    <row r="18" spans="1:7" ht="12.75" customHeight="1"/>
    <row r="19" spans="1:7" ht="12.75" customHeight="1"/>
    <row r="20" spans="1:7" ht="12.75" customHeight="1"/>
    <row r="21" spans="1:7" ht="12.75" customHeight="1"/>
    <row r="22" spans="1:7" ht="12.75" customHeight="1"/>
  </sheetData>
  <autoFilter ref="A1:C17" xr:uid="{00000000-0009-0000-0000-000003000000}"/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N528"/>
  <sheetViews>
    <sheetView workbookViewId="0">
      <selection activeCell="G3" sqref="G3"/>
    </sheetView>
  </sheetViews>
  <sheetFormatPr defaultRowHeight="12.75"/>
  <cols>
    <col min="1" max="1" width="26.42578125" bestFit="1" customWidth="1"/>
    <col min="2" max="2" width="10" bestFit="1" customWidth="1"/>
    <col min="3" max="3" width="20.140625" bestFit="1" customWidth="1"/>
    <col min="4" max="4" width="13.7109375" bestFit="1" customWidth="1"/>
    <col min="5" max="6" width="11.28515625" bestFit="1" customWidth="1"/>
    <col min="7" max="7" width="10" bestFit="1" customWidth="1"/>
    <col min="8" max="8" width="11.28515625" bestFit="1" customWidth="1"/>
    <col min="9" max="9" width="10" bestFit="1" customWidth="1"/>
    <col min="10" max="10" width="11.28515625" bestFit="1" customWidth="1"/>
    <col min="11" max="11" width="10" bestFit="1" customWidth="1"/>
    <col min="12" max="12" width="11.28515625" bestFit="1" customWidth="1"/>
    <col min="13" max="13" width="10" bestFit="1" customWidth="1"/>
    <col min="14" max="14" width="11.28515625" bestFit="1" customWidth="1"/>
  </cols>
  <sheetData>
    <row r="1" spans="1:14" ht="19.5" customHeight="1">
      <c r="A1" s="34" t="s">
        <v>92</v>
      </c>
      <c r="F1" s="238" t="s">
        <v>613</v>
      </c>
      <c r="G1" s="238"/>
      <c r="H1" s="238"/>
      <c r="I1" s="238"/>
      <c r="J1" s="238"/>
      <c r="K1" s="238"/>
      <c r="L1" s="238"/>
      <c r="M1" s="238"/>
      <c r="N1" s="238"/>
    </row>
    <row r="2" spans="1:14">
      <c r="A2" s="35" t="s">
        <v>45</v>
      </c>
      <c r="B2" s="36" t="s">
        <v>46</v>
      </c>
      <c r="C2" s="35" t="s">
        <v>68</v>
      </c>
      <c r="D2" s="36" t="s">
        <v>69</v>
      </c>
      <c r="F2" s="66"/>
      <c r="G2" s="238" t="s">
        <v>609</v>
      </c>
      <c r="H2" s="238"/>
      <c r="I2" s="238"/>
      <c r="J2" s="238"/>
      <c r="K2" s="238"/>
      <c r="L2" s="238"/>
      <c r="M2" s="238"/>
      <c r="N2" s="238"/>
    </row>
    <row r="3" spans="1:14">
      <c r="A3" s="35" t="s">
        <v>49</v>
      </c>
      <c r="B3" s="36" t="s">
        <v>50</v>
      </c>
      <c r="C3" s="35" t="s">
        <v>70</v>
      </c>
      <c r="D3" s="36" t="s">
        <v>52</v>
      </c>
    </row>
    <row r="4" spans="1:14" ht="13.5" thickBot="1">
      <c r="C4" s="35" t="s">
        <v>53</v>
      </c>
      <c r="D4" s="36" t="s">
        <v>54</v>
      </c>
    </row>
    <row r="5" spans="1:14" ht="13.5" thickBot="1">
      <c r="A5" s="239" t="s">
        <v>54</v>
      </c>
      <c r="B5" s="241" t="s">
        <v>8</v>
      </c>
      <c r="C5" s="242"/>
      <c r="D5" s="241" t="s">
        <v>81</v>
      </c>
      <c r="E5" s="242"/>
      <c r="F5" s="37" t="s">
        <v>82</v>
      </c>
      <c r="G5" s="241" t="s">
        <v>4</v>
      </c>
      <c r="H5" s="242"/>
      <c r="I5" s="241" t="s">
        <v>84</v>
      </c>
      <c r="J5" s="242"/>
      <c r="K5" s="241" t="s">
        <v>85</v>
      </c>
      <c r="L5" s="242"/>
      <c r="M5" s="241" t="s">
        <v>86</v>
      </c>
      <c r="N5" s="242"/>
    </row>
    <row r="6" spans="1:14" ht="13.5" thickBot="1">
      <c r="A6" s="240"/>
      <c r="B6" s="37" t="s">
        <v>59</v>
      </c>
      <c r="C6" s="37" t="s">
        <v>60</v>
      </c>
      <c r="D6" s="37" t="s">
        <v>59</v>
      </c>
      <c r="E6" s="37" t="s">
        <v>60</v>
      </c>
      <c r="F6" s="37" t="s">
        <v>60</v>
      </c>
      <c r="G6" s="37" t="s">
        <v>59</v>
      </c>
      <c r="H6" s="37" t="s">
        <v>60</v>
      </c>
      <c r="I6" s="37" t="s">
        <v>59</v>
      </c>
      <c r="J6" s="37" t="s">
        <v>60</v>
      </c>
      <c r="K6" s="37" t="s">
        <v>59</v>
      </c>
      <c r="L6" s="37" t="s">
        <v>60</v>
      </c>
      <c r="M6" s="37" t="s">
        <v>59</v>
      </c>
      <c r="N6" s="37" t="s">
        <v>60</v>
      </c>
    </row>
    <row r="7" spans="1:14" ht="13.5" thickBot="1">
      <c r="A7" s="38" t="s">
        <v>93</v>
      </c>
      <c r="B7" s="39"/>
      <c r="C7" s="39"/>
      <c r="D7" s="39"/>
      <c r="E7" s="39"/>
      <c r="F7" s="39"/>
      <c r="G7" s="39"/>
      <c r="H7" s="39"/>
      <c r="I7" s="39"/>
      <c r="J7" s="39"/>
      <c r="K7" s="39"/>
      <c r="L7" s="39"/>
      <c r="M7" s="39"/>
      <c r="N7" s="39"/>
    </row>
    <row r="8" spans="1:14" ht="13.5" thickBot="1">
      <c r="A8" s="40" t="s">
        <v>0</v>
      </c>
      <c r="B8" s="39"/>
      <c r="C8" s="39"/>
      <c r="D8" s="39"/>
      <c r="E8" s="39"/>
      <c r="F8" s="39"/>
      <c r="G8" s="39"/>
      <c r="H8" s="39"/>
      <c r="I8" s="39"/>
      <c r="J8" s="39"/>
      <c r="K8" s="39"/>
      <c r="L8" s="39"/>
      <c r="M8" s="41">
        <v>1</v>
      </c>
      <c r="N8" s="41">
        <v>7158</v>
      </c>
    </row>
    <row r="9" spans="1:14" ht="13.5" thickBot="1">
      <c r="A9" s="40" t="s">
        <v>94</v>
      </c>
      <c r="B9" s="39"/>
      <c r="C9" s="39"/>
      <c r="D9" s="39"/>
      <c r="E9" s="39"/>
      <c r="F9" s="39"/>
      <c r="G9" s="39"/>
      <c r="H9" s="39"/>
      <c r="I9" s="41">
        <v>4</v>
      </c>
      <c r="J9" s="41">
        <v>2</v>
      </c>
      <c r="K9" s="39"/>
      <c r="L9" s="39"/>
      <c r="M9" s="39"/>
      <c r="N9" s="39"/>
    </row>
    <row r="10" spans="1:14" ht="13.5" thickBot="1">
      <c r="A10" s="40" t="s">
        <v>95</v>
      </c>
      <c r="B10" s="39"/>
      <c r="C10" s="39"/>
      <c r="D10" s="39"/>
      <c r="E10" s="39"/>
      <c r="F10" s="39"/>
      <c r="G10" s="39"/>
      <c r="H10" s="39"/>
      <c r="I10" s="41">
        <v>54</v>
      </c>
      <c r="J10" s="41">
        <v>2</v>
      </c>
      <c r="K10" s="39"/>
      <c r="L10" s="39"/>
      <c r="M10" s="39"/>
      <c r="N10" s="39"/>
    </row>
    <row r="11" spans="1:14" ht="13.5" thickBot="1">
      <c r="A11" s="40" t="s">
        <v>96</v>
      </c>
      <c r="B11" s="39"/>
      <c r="C11" s="39"/>
      <c r="D11" s="39"/>
      <c r="E11" s="39"/>
      <c r="F11" s="39"/>
      <c r="G11" s="39"/>
      <c r="H11" s="39"/>
      <c r="I11" s="41">
        <v>38</v>
      </c>
      <c r="J11" s="41">
        <v>2</v>
      </c>
      <c r="K11" s="39"/>
      <c r="L11" s="39"/>
      <c r="M11" s="39"/>
      <c r="N11" s="39"/>
    </row>
    <row r="12" spans="1:14" ht="13.5" thickBot="1">
      <c r="A12" s="40" t="s">
        <v>97</v>
      </c>
      <c r="B12" s="39"/>
      <c r="C12" s="39"/>
      <c r="D12" s="39"/>
      <c r="E12" s="39"/>
      <c r="F12" s="39"/>
      <c r="G12" s="39"/>
      <c r="H12" s="39"/>
      <c r="I12" s="41">
        <v>8</v>
      </c>
      <c r="J12" s="41">
        <v>1</v>
      </c>
      <c r="K12" s="39"/>
      <c r="L12" s="39"/>
      <c r="M12" s="39"/>
      <c r="N12" s="39"/>
    </row>
    <row r="13" spans="1:14" ht="13.5" thickBot="1">
      <c r="A13" s="40" t="s">
        <v>98</v>
      </c>
      <c r="B13" s="39"/>
      <c r="C13" s="39"/>
      <c r="D13" s="39"/>
      <c r="E13" s="39"/>
      <c r="F13" s="39"/>
      <c r="G13" s="39"/>
      <c r="H13" s="39"/>
      <c r="I13" s="41">
        <v>1</v>
      </c>
      <c r="J13" s="39"/>
      <c r="K13" s="39"/>
      <c r="L13" s="39"/>
      <c r="M13" s="39"/>
      <c r="N13" s="39"/>
    </row>
    <row r="14" spans="1:14" ht="13.5" thickBot="1">
      <c r="A14" s="40" t="s">
        <v>99</v>
      </c>
      <c r="B14" s="39"/>
      <c r="C14" s="39"/>
      <c r="D14" s="39"/>
      <c r="E14" s="39"/>
      <c r="F14" s="39"/>
      <c r="G14" s="39"/>
      <c r="H14" s="39"/>
      <c r="I14" s="41">
        <v>4</v>
      </c>
      <c r="J14" s="39"/>
      <c r="K14" s="39"/>
      <c r="L14" s="39"/>
      <c r="M14" s="39"/>
      <c r="N14" s="39"/>
    </row>
    <row r="15" spans="1:14" ht="13.5" thickBot="1">
      <c r="A15" s="40" t="s">
        <v>100</v>
      </c>
      <c r="B15" s="39"/>
      <c r="C15" s="39"/>
      <c r="D15" s="39"/>
      <c r="E15" s="39"/>
      <c r="F15" s="39"/>
      <c r="G15" s="41">
        <v>15</v>
      </c>
      <c r="H15" s="41">
        <v>1</v>
      </c>
      <c r="I15" s="39"/>
      <c r="J15" s="39"/>
      <c r="K15" s="39"/>
      <c r="L15" s="39"/>
      <c r="M15" s="39"/>
      <c r="N15" s="39"/>
    </row>
    <row r="16" spans="1:14" ht="13.5" thickBot="1">
      <c r="A16" s="40" t="s">
        <v>101</v>
      </c>
      <c r="B16" s="39"/>
      <c r="C16" s="39"/>
      <c r="D16" s="39"/>
      <c r="E16" s="39"/>
      <c r="F16" s="39"/>
      <c r="G16" s="41">
        <v>12</v>
      </c>
      <c r="H16" s="41">
        <v>2</v>
      </c>
      <c r="I16" s="39"/>
      <c r="J16" s="39"/>
      <c r="K16" s="39"/>
      <c r="L16" s="39"/>
      <c r="M16" s="39"/>
      <c r="N16" s="39"/>
    </row>
    <row r="17" spans="1:14" ht="13.5" thickBot="1">
      <c r="A17" s="40" t="s">
        <v>102</v>
      </c>
      <c r="B17" s="39"/>
      <c r="C17" s="39"/>
      <c r="D17" s="39"/>
      <c r="E17" s="39"/>
      <c r="F17" s="39"/>
      <c r="G17" s="39"/>
      <c r="H17" s="39"/>
      <c r="I17" s="41">
        <v>4</v>
      </c>
      <c r="J17" s="39"/>
      <c r="K17" s="39"/>
      <c r="L17" s="39"/>
      <c r="M17" s="39"/>
      <c r="N17" s="39"/>
    </row>
    <row r="18" spans="1:14" ht="13.5" thickBot="1">
      <c r="A18" s="40" t="s">
        <v>103</v>
      </c>
      <c r="B18" s="39"/>
      <c r="C18" s="39"/>
      <c r="D18" s="39"/>
      <c r="E18" s="39"/>
      <c r="F18" s="39"/>
      <c r="G18" s="39"/>
      <c r="H18" s="39"/>
      <c r="I18" s="41">
        <v>16</v>
      </c>
      <c r="J18" s="41">
        <v>1</v>
      </c>
      <c r="K18" s="39"/>
      <c r="L18" s="39"/>
      <c r="M18" s="39"/>
      <c r="N18" s="41">
        <v>1</v>
      </c>
    </row>
    <row r="19" spans="1:14" ht="13.5" thickBot="1">
      <c r="A19" s="40" t="s">
        <v>104</v>
      </c>
      <c r="B19" s="39"/>
      <c r="C19" s="39"/>
      <c r="D19" s="39"/>
      <c r="E19" s="39"/>
      <c r="F19" s="39"/>
      <c r="G19" s="39"/>
      <c r="H19" s="39"/>
      <c r="I19" s="41">
        <v>24</v>
      </c>
      <c r="J19" s="39"/>
      <c r="K19" s="39"/>
      <c r="L19" s="39"/>
      <c r="M19" s="39"/>
      <c r="N19" s="39"/>
    </row>
    <row r="20" spans="1:14" ht="13.5" thickBot="1">
      <c r="A20" s="40" t="s">
        <v>105</v>
      </c>
      <c r="B20" s="39"/>
      <c r="C20" s="39"/>
      <c r="D20" s="39"/>
      <c r="E20" s="39"/>
      <c r="F20" s="39"/>
      <c r="G20" s="39"/>
      <c r="H20" s="39"/>
      <c r="I20" s="41">
        <v>9</v>
      </c>
      <c r="J20" s="39"/>
      <c r="K20" s="39"/>
      <c r="L20" s="39"/>
      <c r="M20" s="39"/>
      <c r="N20" s="39"/>
    </row>
    <row r="21" spans="1:14" ht="13.5" thickBot="1">
      <c r="A21" s="40" t="s">
        <v>106</v>
      </c>
      <c r="B21" s="39"/>
      <c r="C21" s="39"/>
      <c r="D21" s="39"/>
      <c r="E21" s="39"/>
      <c r="F21" s="39"/>
      <c r="G21" s="39"/>
      <c r="H21" s="39"/>
      <c r="I21" s="41">
        <v>1</v>
      </c>
      <c r="J21" s="39"/>
      <c r="K21" s="39"/>
      <c r="L21" s="39"/>
      <c r="M21" s="39"/>
      <c r="N21" s="39"/>
    </row>
    <row r="22" spans="1:14" ht="13.5" thickBot="1">
      <c r="A22" s="40" t="s">
        <v>107</v>
      </c>
      <c r="B22" s="39"/>
      <c r="C22" s="39"/>
      <c r="D22" s="41">
        <v>8</v>
      </c>
      <c r="E22" s="41">
        <v>4</v>
      </c>
      <c r="F22" s="39"/>
      <c r="G22" s="39"/>
      <c r="H22" s="39"/>
      <c r="I22" s="39"/>
      <c r="J22" s="39"/>
      <c r="K22" s="39"/>
      <c r="L22" s="39"/>
      <c r="M22" s="39"/>
      <c r="N22" s="39"/>
    </row>
    <row r="23" spans="1:14" ht="13.5" thickBot="1">
      <c r="A23" s="40" t="s">
        <v>108</v>
      </c>
      <c r="B23" s="39"/>
      <c r="C23" s="39"/>
      <c r="D23" s="41">
        <v>30</v>
      </c>
      <c r="E23" s="41">
        <v>4</v>
      </c>
      <c r="F23" s="39"/>
      <c r="G23" s="39"/>
      <c r="H23" s="39"/>
      <c r="I23" s="39"/>
      <c r="J23" s="39"/>
      <c r="K23" s="39"/>
      <c r="L23" s="39"/>
      <c r="M23" s="39"/>
      <c r="N23" s="39"/>
    </row>
    <row r="24" spans="1:14" ht="13.5" thickBot="1">
      <c r="A24" s="40" t="s">
        <v>109</v>
      </c>
      <c r="B24" s="39"/>
      <c r="C24" s="39"/>
      <c r="D24" s="41">
        <v>11</v>
      </c>
      <c r="E24" s="41">
        <v>2</v>
      </c>
      <c r="F24" s="39"/>
      <c r="G24" s="39"/>
      <c r="H24" s="39"/>
      <c r="I24" s="39"/>
      <c r="J24" s="39"/>
      <c r="K24" s="39"/>
      <c r="L24" s="39"/>
      <c r="M24" s="39"/>
      <c r="N24" s="39"/>
    </row>
    <row r="25" spans="1:14" ht="13.5" thickBot="1">
      <c r="A25" s="40" t="s">
        <v>110</v>
      </c>
      <c r="B25" s="39"/>
      <c r="C25" s="39"/>
      <c r="D25" s="41">
        <v>1</v>
      </c>
      <c r="E25" s="41">
        <v>4</v>
      </c>
      <c r="F25" s="39"/>
      <c r="G25" s="39"/>
      <c r="H25" s="39"/>
      <c r="I25" s="39"/>
      <c r="J25" s="39"/>
      <c r="K25" s="39"/>
      <c r="L25" s="39"/>
      <c r="M25" s="39"/>
      <c r="N25" s="39"/>
    </row>
    <row r="26" spans="1:14" ht="13.5" thickBot="1">
      <c r="A26" s="40" t="s">
        <v>111</v>
      </c>
      <c r="B26" s="39"/>
      <c r="C26" s="39"/>
      <c r="D26" s="39"/>
      <c r="E26" s="39"/>
      <c r="F26" s="39"/>
      <c r="G26" s="39"/>
      <c r="H26" s="39"/>
      <c r="I26" s="41">
        <v>29</v>
      </c>
      <c r="J26" s="41">
        <v>2</v>
      </c>
      <c r="K26" s="39"/>
      <c r="L26" s="39"/>
      <c r="M26" s="39"/>
      <c r="N26" s="39"/>
    </row>
    <row r="27" spans="1:14" ht="13.5" thickBot="1">
      <c r="A27" s="40" t="s">
        <v>112</v>
      </c>
      <c r="B27" s="39"/>
      <c r="C27" s="39"/>
      <c r="D27" s="39"/>
      <c r="E27" s="39"/>
      <c r="F27" s="39"/>
      <c r="G27" s="39"/>
      <c r="H27" s="39"/>
      <c r="I27" s="41">
        <v>60</v>
      </c>
      <c r="J27" s="41">
        <v>8</v>
      </c>
      <c r="K27" s="39"/>
      <c r="L27" s="39"/>
      <c r="M27" s="39"/>
      <c r="N27" s="41">
        <v>1</v>
      </c>
    </row>
    <row r="28" spans="1:14" ht="13.5" thickBot="1">
      <c r="A28" s="40" t="s">
        <v>113</v>
      </c>
      <c r="B28" s="39"/>
      <c r="C28" s="39"/>
      <c r="D28" s="39"/>
      <c r="E28" s="39"/>
      <c r="F28" s="39"/>
      <c r="G28" s="39"/>
      <c r="H28" s="39"/>
      <c r="I28" s="41">
        <v>42</v>
      </c>
      <c r="J28" s="39"/>
      <c r="K28" s="39"/>
      <c r="L28" s="39"/>
      <c r="M28" s="39"/>
      <c r="N28" s="39"/>
    </row>
    <row r="29" spans="1:14" ht="13.5" thickBot="1">
      <c r="A29" s="40" t="s">
        <v>114</v>
      </c>
      <c r="B29" s="39"/>
      <c r="C29" s="39"/>
      <c r="D29" s="39"/>
      <c r="E29" s="39"/>
      <c r="F29" s="39"/>
      <c r="G29" s="39"/>
      <c r="H29" s="39"/>
      <c r="I29" s="41">
        <v>5</v>
      </c>
      <c r="J29" s="41">
        <v>1</v>
      </c>
      <c r="K29" s="39"/>
      <c r="L29" s="39"/>
      <c r="M29" s="39"/>
      <c r="N29" s="41">
        <v>1</v>
      </c>
    </row>
    <row r="30" spans="1:14" ht="13.5" thickBot="1">
      <c r="A30" s="40" t="s">
        <v>115</v>
      </c>
      <c r="B30" s="39"/>
      <c r="C30" s="39"/>
      <c r="D30" s="39"/>
      <c r="E30" s="39"/>
      <c r="F30" s="39"/>
      <c r="G30" s="39"/>
      <c r="H30" s="39"/>
      <c r="I30" s="41">
        <v>7</v>
      </c>
      <c r="J30" s="39"/>
      <c r="K30" s="39"/>
      <c r="L30" s="39"/>
      <c r="M30" s="39"/>
      <c r="N30" s="41">
        <v>1</v>
      </c>
    </row>
    <row r="31" spans="1:14" ht="13.5" thickBot="1">
      <c r="A31" s="40" t="s">
        <v>116</v>
      </c>
      <c r="B31" s="39"/>
      <c r="C31" s="39"/>
      <c r="D31" s="39"/>
      <c r="E31" s="39"/>
      <c r="F31" s="39"/>
      <c r="G31" s="39"/>
      <c r="H31" s="39"/>
      <c r="I31" s="41">
        <v>9</v>
      </c>
      <c r="J31" s="41">
        <v>1</v>
      </c>
      <c r="K31" s="39"/>
      <c r="L31" s="39"/>
      <c r="M31" s="39"/>
      <c r="N31" s="41">
        <v>1</v>
      </c>
    </row>
    <row r="32" spans="1:14" ht="13.5" thickBot="1">
      <c r="A32" s="40" t="s">
        <v>117</v>
      </c>
      <c r="B32" s="39"/>
      <c r="C32" s="39"/>
      <c r="D32" s="39"/>
      <c r="E32" s="39"/>
      <c r="F32" s="39"/>
      <c r="G32" s="39"/>
      <c r="H32" s="39"/>
      <c r="I32" s="41">
        <v>31</v>
      </c>
      <c r="J32" s="39"/>
      <c r="K32" s="39"/>
      <c r="L32" s="39"/>
      <c r="M32" s="39"/>
      <c r="N32" s="39"/>
    </row>
    <row r="33" spans="1:14" ht="13.5" thickBot="1">
      <c r="A33" s="40" t="s">
        <v>118</v>
      </c>
      <c r="B33" s="39"/>
      <c r="C33" s="39"/>
      <c r="D33" s="39"/>
      <c r="E33" s="39"/>
      <c r="F33" s="39"/>
      <c r="G33" s="39"/>
      <c r="H33" s="39"/>
      <c r="I33" s="41">
        <v>22</v>
      </c>
      <c r="J33" s="39"/>
      <c r="K33" s="39"/>
      <c r="L33" s="39"/>
      <c r="M33" s="39"/>
      <c r="N33" s="39"/>
    </row>
    <row r="34" spans="1:14" ht="13.5" thickBot="1">
      <c r="A34" s="40" t="s">
        <v>119</v>
      </c>
      <c r="B34" s="39"/>
      <c r="C34" s="39"/>
      <c r="D34" s="39"/>
      <c r="E34" s="39"/>
      <c r="F34" s="39"/>
      <c r="G34" s="39"/>
      <c r="H34" s="39"/>
      <c r="I34" s="41">
        <v>8</v>
      </c>
      <c r="J34" s="39"/>
      <c r="K34" s="39"/>
      <c r="L34" s="39"/>
      <c r="M34" s="39"/>
      <c r="N34" s="39"/>
    </row>
    <row r="35" spans="1:14" ht="13.5" thickBot="1">
      <c r="A35" s="40" t="s">
        <v>120</v>
      </c>
      <c r="B35" s="39"/>
      <c r="C35" s="39"/>
      <c r="D35" s="39"/>
      <c r="E35" s="39"/>
      <c r="F35" s="39"/>
      <c r="G35" s="39"/>
      <c r="H35" s="39"/>
      <c r="I35" s="41">
        <v>8</v>
      </c>
      <c r="J35" s="39"/>
      <c r="K35" s="39"/>
      <c r="L35" s="39"/>
      <c r="M35" s="39"/>
      <c r="N35" s="39"/>
    </row>
    <row r="36" spans="1:14" ht="13.5" thickBot="1">
      <c r="A36" s="40" t="s">
        <v>121</v>
      </c>
      <c r="B36" s="39"/>
      <c r="C36" s="39"/>
      <c r="D36" s="39"/>
      <c r="E36" s="39"/>
      <c r="F36" s="39"/>
      <c r="G36" s="39"/>
      <c r="H36" s="39"/>
      <c r="I36" s="41">
        <v>1</v>
      </c>
      <c r="J36" s="39"/>
      <c r="K36" s="39"/>
      <c r="L36" s="39"/>
      <c r="M36" s="39"/>
      <c r="N36" s="39"/>
    </row>
    <row r="37" spans="1:14" ht="13.5" thickBot="1">
      <c r="A37" s="40" t="s">
        <v>122</v>
      </c>
      <c r="B37" s="39"/>
      <c r="C37" s="39"/>
      <c r="D37" s="39"/>
      <c r="E37" s="39"/>
      <c r="F37" s="39"/>
      <c r="G37" s="39"/>
      <c r="H37" s="39"/>
      <c r="I37" s="41">
        <v>3</v>
      </c>
      <c r="J37" s="39"/>
      <c r="K37" s="39"/>
      <c r="L37" s="39"/>
      <c r="M37" s="39"/>
      <c r="N37" s="39"/>
    </row>
    <row r="38" spans="1:14" ht="13.5" thickBot="1">
      <c r="A38" s="40" t="s">
        <v>123</v>
      </c>
      <c r="B38" s="39"/>
      <c r="C38" s="39"/>
      <c r="D38" s="39"/>
      <c r="E38" s="39"/>
      <c r="F38" s="39"/>
      <c r="G38" s="41">
        <v>4</v>
      </c>
      <c r="H38" s="39"/>
      <c r="I38" s="39"/>
      <c r="J38" s="39"/>
      <c r="K38" s="39"/>
      <c r="L38" s="39"/>
      <c r="M38" s="39"/>
      <c r="N38" s="39"/>
    </row>
    <row r="39" spans="1:14" ht="13.5" thickBot="1">
      <c r="A39" s="40" t="s">
        <v>124</v>
      </c>
      <c r="B39" s="39"/>
      <c r="C39" s="39"/>
      <c r="D39" s="39"/>
      <c r="E39" s="39"/>
      <c r="F39" s="39"/>
      <c r="G39" s="41">
        <v>18</v>
      </c>
      <c r="H39" s="39"/>
      <c r="I39" s="39"/>
      <c r="J39" s="39"/>
      <c r="K39" s="39"/>
      <c r="L39" s="39"/>
      <c r="M39" s="39"/>
      <c r="N39" s="39"/>
    </row>
    <row r="40" spans="1:14" ht="13.5" thickBot="1">
      <c r="A40" s="40" t="s">
        <v>125</v>
      </c>
      <c r="B40" s="39"/>
      <c r="C40" s="39"/>
      <c r="D40" s="39"/>
      <c r="E40" s="39"/>
      <c r="F40" s="39"/>
      <c r="G40" s="41">
        <v>3</v>
      </c>
      <c r="H40" s="39"/>
      <c r="I40" s="39"/>
      <c r="J40" s="39"/>
      <c r="K40" s="39"/>
      <c r="L40" s="39"/>
      <c r="M40" s="39"/>
      <c r="N40" s="39"/>
    </row>
    <row r="41" spans="1:14" ht="13.5" thickBot="1">
      <c r="A41" s="40" t="s">
        <v>126</v>
      </c>
      <c r="B41" s="39"/>
      <c r="C41" s="39"/>
      <c r="D41" s="39"/>
      <c r="E41" s="39"/>
      <c r="F41" s="39"/>
      <c r="G41" s="39"/>
      <c r="H41" s="39"/>
      <c r="I41" s="41">
        <v>4</v>
      </c>
      <c r="J41" s="41">
        <v>2</v>
      </c>
      <c r="K41" s="39"/>
      <c r="L41" s="39"/>
      <c r="M41" s="39"/>
      <c r="N41" s="41">
        <v>2</v>
      </c>
    </row>
    <row r="42" spans="1:14" ht="13.5" thickBot="1">
      <c r="A42" s="40" t="s">
        <v>127</v>
      </c>
      <c r="B42" s="39"/>
      <c r="C42" s="39"/>
      <c r="D42" s="39"/>
      <c r="E42" s="39"/>
      <c r="F42" s="39"/>
      <c r="G42" s="41">
        <v>1</v>
      </c>
      <c r="H42" s="39"/>
      <c r="I42" s="39"/>
      <c r="J42" s="39"/>
      <c r="K42" s="39"/>
      <c r="L42" s="39"/>
      <c r="M42" s="39"/>
      <c r="N42" s="39"/>
    </row>
    <row r="43" spans="1:14" ht="13.5" thickBot="1">
      <c r="A43" s="40" t="s">
        <v>128</v>
      </c>
      <c r="B43" s="39"/>
      <c r="C43" s="39"/>
      <c r="D43" s="39"/>
      <c r="E43" s="39"/>
      <c r="F43" s="39"/>
      <c r="G43" s="39"/>
      <c r="H43" s="39"/>
      <c r="I43" s="41">
        <v>3</v>
      </c>
      <c r="J43" s="39"/>
      <c r="K43" s="39"/>
      <c r="L43" s="39"/>
      <c r="M43" s="39"/>
      <c r="N43" s="39"/>
    </row>
    <row r="44" spans="1:14" ht="13.5" thickBot="1">
      <c r="A44" s="40" t="s">
        <v>129</v>
      </c>
      <c r="B44" s="39"/>
      <c r="C44" s="39"/>
      <c r="D44" s="39"/>
      <c r="E44" s="39"/>
      <c r="F44" s="39"/>
      <c r="G44" s="39"/>
      <c r="H44" s="39"/>
      <c r="I44" s="41">
        <v>3</v>
      </c>
      <c r="J44" s="39"/>
      <c r="K44" s="39"/>
      <c r="L44" s="39"/>
      <c r="M44" s="39"/>
      <c r="N44" s="39"/>
    </row>
    <row r="45" spans="1:14" ht="13.5" thickBot="1">
      <c r="A45" s="40" t="s">
        <v>130</v>
      </c>
      <c r="B45" s="39"/>
      <c r="C45" s="39"/>
      <c r="D45" s="39"/>
      <c r="E45" s="39"/>
      <c r="F45" s="39"/>
      <c r="G45" s="41">
        <v>19</v>
      </c>
      <c r="H45" s="39"/>
      <c r="I45" s="39"/>
      <c r="J45" s="39"/>
      <c r="K45" s="39"/>
      <c r="L45" s="39"/>
      <c r="M45" s="39"/>
      <c r="N45" s="39"/>
    </row>
    <row r="46" spans="1:14" ht="13.5" thickBot="1">
      <c r="A46" s="40" t="s">
        <v>131</v>
      </c>
      <c r="B46" s="39"/>
      <c r="C46" s="39"/>
      <c r="D46" s="39"/>
      <c r="E46" s="39"/>
      <c r="F46" s="39"/>
      <c r="G46" s="39"/>
      <c r="H46" s="39"/>
      <c r="I46" s="41">
        <v>2</v>
      </c>
      <c r="J46" s="39"/>
      <c r="K46" s="39"/>
      <c r="L46" s="39"/>
      <c r="M46" s="39"/>
      <c r="N46" s="39"/>
    </row>
    <row r="47" spans="1:14" ht="13.5" thickBot="1">
      <c r="A47" s="40" t="s">
        <v>132</v>
      </c>
      <c r="B47" s="39"/>
      <c r="C47" s="39"/>
      <c r="D47" s="39"/>
      <c r="E47" s="39"/>
      <c r="F47" s="39"/>
      <c r="G47" s="39"/>
      <c r="H47" s="39"/>
      <c r="I47" s="41">
        <v>1</v>
      </c>
      <c r="J47" s="39"/>
      <c r="K47" s="39"/>
      <c r="L47" s="39"/>
      <c r="M47" s="39"/>
      <c r="N47" s="39"/>
    </row>
    <row r="48" spans="1:14" ht="13.5" thickBot="1">
      <c r="A48" s="40" t="s">
        <v>133</v>
      </c>
      <c r="B48" s="39"/>
      <c r="C48" s="39"/>
      <c r="D48" s="39"/>
      <c r="E48" s="39"/>
      <c r="F48" s="39"/>
      <c r="G48" s="39"/>
      <c r="H48" s="39"/>
      <c r="I48" s="41">
        <v>4</v>
      </c>
      <c r="J48" s="39"/>
      <c r="K48" s="39"/>
      <c r="L48" s="39"/>
      <c r="M48" s="39"/>
      <c r="N48" s="39"/>
    </row>
    <row r="49" spans="1:14" ht="13.5" thickBot="1">
      <c r="A49" s="40" t="s">
        <v>134</v>
      </c>
      <c r="B49" s="39"/>
      <c r="C49" s="39"/>
      <c r="D49" s="41">
        <v>18</v>
      </c>
      <c r="E49" s="39"/>
      <c r="F49" s="39"/>
      <c r="G49" s="39"/>
      <c r="H49" s="39"/>
      <c r="I49" s="39"/>
      <c r="J49" s="39"/>
      <c r="K49" s="39"/>
      <c r="L49" s="39"/>
      <c r="M49" s="39"/>
      <c r="N49" s="39"/>
    </row>
    <row r="50" spans="1:14" ht="13.5" thickBot="1">
      <c r="A50" s="40" t="s">
        <v>135</v>
      </c>
      <c r="B50" s="39"/>
      <c r="C50" s="39"/>
      <c r="D50" s="39"/>
      <c r="E50" s="39"/>
      <c r="F50" s="39"/>
      <c r="G50" s="39"/>
      <c r="H50" s="39"/>
      <c r="I50" s="41">
        <v>10</v>
      </c>
      <c r="J50" s="39"/>
      <c r="K50" s="39"/>
      <c r="L50" s="39"/>
      <c r="M50" s="39"/>
      <c r="N50" s="39"/>
    </row>
    <row r="51" spans="1:14" ht="13.5" thickBot="1">
      <c r="A51" s="40" t="s">
        <v>136</v>
      </c>
      <c r="B51" s="39"/>
      <c r="C51" s="39"/>
      <c r="D51" s="39"/>
      <c r="E51" s="39"/>
      <c r="F51" s="39"/>
      <c r="G51" s="39"/>
      <c r="H51" s="39"/>
      <c r="I51" s="41">
        <v>1</v>
      </c>
      <c r="J51" s="39"/>
      <c r="K51" s="39"/>
      <c r="L51" s="39"/>
      <c r="M51" s="39"/>
      <c r="N51" s="39"/>
    </row>
    <row r="52" spans="1:14" ht="13.5" thickBot="1">
      <c r="A52" s="40" t="s">
        <v>137</v>
      </c>
      <c r="B52" s="39"/>
      <c r="C52" s="39"/>
      <c r="D52" s="39"/>
      <c r="E52" s="39"/>
      <c r="F52" s="39"/>
      <c r="G52" s="39"/>
      <c r="H52" s="39"/>
      <c r="I52" s="41">
        <v>1</v>
      </c>
      <c r="J52" s="39"/>
      <c r="K52" s="39"/>
      <c r="L52" s="39"/>
      <c r="M52" s="39"/>
      <c r="N52" s="39"/>
    </row>
    <row r="53" spans="1:14" ht="13.5" thickBot="1">
      <c r="A53" s="40" t="s">
        <v>138</v>
      </c>
      <c r="B53" s="39"/>
      <c r="C53" s="39"/>
      <c r="D53" s="39"/>
      <c r="E53" s="39"/>
      <c r="F53" s="39"/>
      <c r="G53" s="39"/>
      <c r="H53" s="39"/>
      <c r="I53" s="41">
        <v>1</v>
      </c>
      <c r="J53" s="39"/>
      <c r="K53" s="39"/>
      <c r="L53" s="39"/>
      <c r="M53" s="39"/>
      <c r="N53" s="39"/>
    </row>
    <row r="54" spans="1:14" ht="13.5" thickBot="1">
      <c r="A54" s="40" t="s">
        <v>139</v>
      </c>
      <c r="B54" s="39"/>
      <c r="C54" s="39"/>
      <c r="D54" s="39"/>
      <c r="E54" s="39"/>
      <c r="F54" s="39"/>
      <c r="G54" s="39"/>
      <c r="H54" s="39"/>
      <c r="I54" s="41">
        <v>1</v>
      </c>
      <c r="J54" s="39"/>
      <c r="K54" s="39"/>
      <c r="L54" s="39"/>
      <c r="M54" s="39"/>
      <c r="N54" s="39"/>
    </row>
    <row r="55" spans="1:14" ht="13.5" thickBot="1">
      <c r="A55" s="40" t="s">
        <v>140</v>
      </c>
      <c r="B55" s="39"/>
      <c r="C55" s="39"/>
      <c r="D55" s="39"/>
      <c r="E55" s="39"/>
      <c r="F55" s="39"/>
      <c r="G55" s="39"/>
      <c r="H55" s="39"/>
      <c r="I55" s="41">
        <v>2</v>
      </c>
      <c r="J55" s="39"/>
      <c r="K55" s="39"/>
      <c r="L55" s="39"/>
      <c r="M55" s="39"/>
      <c r="N55" s="39"/>
    </row>
    <row r="56" spans="1:14" ht="13.5" thickBot="1">
      <c r="A56" s="40" t="s">
        <v>141</v>
      </c>
      <c r="B56" s="39"/>
      <c r="C56" s="39"/>
      <c r="D56" s="39"/>
      <c r="E56" s="39"/>
      <c r="F56" s="39"/>
      <c r="G56" s="39"/>
      <c r="H56" s="39"/>
      <c r="I56" s="41">
        <v>2</v>
      </c>
      <c r="J56" s="39"/>
      <c r="K56" s="39"/>
      <c r="L56" s="39"/>
      <c r="M56" s="39"/>
      <c r="N56" s="39"/>
    </row>
    <row r="57" spans="1:14" ht="13.5" thickBot="1">
      <c r="A57" s="40" t="s">
        <v>142</v>
      </c>
      <c r="B57" s="39"/>
      <c r="C57" s="39"/>
      <c r="D57" s="39"/>
      <c r="E57" s="39"/>
      <c r="F57" s="39"/>
      <c r="G57" s="39"/>
      <c r="H57" s="39"/>
      <c r="I57" s="41">
        <v>1</v>
      </c>
      <c r="J57" s="39"/>
      <c r="K57" s="39"/>
      <c r="L57" s="39"/>
      <c r="M57" s="39"/>
      <c r="N57" s="39"/>
    </row>
    <row r="58" spans="1:14" ht="13.5" thickBot="1">
      <c r="A58" s="40" t="s">
        <v>143</v>
      </c>
      <c r="B58" s="39"/>
      <c r="C58" s="39"/>
      <c r="D58" s="39"/>
      <c r="E58" s="39"/>
      <c r="F58" s="39"/>
      <c r="G58" s="39"/>
      <c r="H58" s="39"/>
      <c r="I58" s="41">
        <v>1</v>
      </c>
      <c r="J58" s="39"/>
      <c r="K58" s="39"/>
      <c r="L58" s="39"/>
      <c r="M58" s="39"/>
      <c r="N58" s="39"/>
    </row>
    <row r="59" spans="1:14" ht="13.5" thickBot="1">
      <c r="A59" s="40" t="s">
        <v>144</v>
      </c>
      <c r="B59" s="39"/>
      <c r="C59" s="39"/>
      <c r="D59" s="41">
        <v>1</v>
      </c>
      <c r="E59" s="39"/>
      <c r="F59" s="39"/>
      <c r="G59" s="39"/>
      <c r="H59" s="39"/>
      <c r="I59" s="39"/>
      <c r="J59" s="39"/>
      <c r="K59" s="39"/>
      <c r="L59" s="39"/>
      <c r="M59" s="39"/>
      <c r="N59" s="39"/>
    </row>
    <row r="60" spans="1:14" ht="13.5" thickBot="1">
      <c r="A60" s="40" t="s">
        <v>145</v>
      </c>
      <c r="B60" s="39"/>
      <c r="C60" s="39"/>
      <c r="D60" s="41">
        <v>388</v>
      </c>
      <c r="E60" s="41">
        <v>13</v>
      </c>
      <c r="F60" s="39"/>
      <c r="G60" s="39"/>
      <c r="H60" s="39"/>
      <c r="I60" s="39"/>
      <c r="J60" s="39"/>
      <c r="K60" s="39"/>
      <c r="L60" s="39"/>
      <c r="M60" s="39"/>
      <c r="N60" s="39"/>
    </row>
    <row r="61" spans="1:14" ht="13.5" thickBot="1">
      <c r="A61" s="40" t="s">
        <v>146</v>
      </c>
      <c r="B61" s="39"/>
      <c r="C61" s="39"/>
      <c r="D61" s="41">
        <v>4</v>
      </c>
      <c r="E61" s="39"/>
      <c r="F61" s="39"/>
      <c r="G61" s="39"/>
      <c r="H61" s="39"/>
      <c r="I61" s="39"/>
      <c r="J61" s="39"/>
      <c r="K61" s="39"/>
      <c r="L61" s="39"/>
      <c r="M61" s="39"/>
      <c r="N61" s="39"/>
    </row>
    <row r="62" spans="1:14" ht="13.5" thickBot="1">
      <c r="A62" s="40" t="s">
        <v>147</v>
      </c>
      <c r="B62" s="39"/>
      <c r="C62" s="39"/>
      <c r="D62" s="41">
        <v>2</v>
      </c>
      <c r="E62" s="39"/>
      <c r="F62" s="39"/>
      <c r="G62" s="39"/>
      <c r="H62" s="39"/>
      <c r="I62" s="39"/>
      <c r="J62" s="39"/>
      <c r="K62" s="39"/>
      <c r="L62" s="39"/>
      <c r="M62" s="39"/>
      <c r="N62" s="39"/>
    </row>
    <row r="63" spans="1:14" ht="13.5" thickBot="1">
      <c r="A63" s="40" t="s">
        <v>148</v>
      </c>
      <c r="B63" s="39"/>
      <c r="C63" s="39"/>
      <c r="D63" s="39"/>
      <c r="E63" s="39"/>
      <c r="F63" s="39"/>
      <c r="G63" s="39"/>
      <c r="H63" s="39"/>
      <c r="I63" s="41">
        <v>1</v>
      </c>
      <c r="J63" s="39"/>
      <c r="K63" s="39"/>
      <c r="L63" s="39"/>
      <c r="M63" s="39"/>
      <c r="N63" s="39"/>
    </row>
    <row r="64" spans="1:14" ht="13.5" thickBot="1">
      <c r="A64" s="40" t="s">
        <v>149</v>
      </c>
      <c r="B64" s="39"/>
      <c r="C64" s="39"/>
      <c r="D64" s="39"/>
      <c r="E64" s="39"/>
      <c r="F64" s="39"/>
      <c r="G64" s="39"/>
      <c r="H64" s="39"/>
      <c r="I64" s="41">
        <v>73</v>
      </c>
      <c r="J64" s="41">
        <v>7</v>
      </c>
      <c r="K64" s="39"/>
      <c r="L64" s="39"/>
      <c r="M64" s="39"/>
      <c r="N64" s="41">
        <v>1</v>
      </c>
    </row>
    <row r="65" spans="1:14" ht="13.5" thickBot="1">
      <c r="A65" s="40" t="s">
        <v>150</v>
      </c>
      <c r="B65" s="39"/>
      <c r="C65" s="39"/>
      <c r="D65" s="39"/>
      <c r="E65" s="39"/>
      <c r="F65" s="39"/>
      <c r="G65" s="39"/>
      <c r="H65" s="39"/>
      <c r="I65" s="41">
        <v>1</v>
      </c>
      <c r="J65" s="39"/>
      <c r="K65" s="39"/>
      <c r="L65" s="39"/>
      <c r="M65" s="39"/>
      <c r="N65" s="39"/>
    </row>
    <row r="66" spans="1:14" ht="13.5" thickBot="1">
      <c r="A66" s="40" t="s">
        <v>151</v>
      </c>
      <c r="B66" s="39"/>
      <c r="C66" s="39"/>
      <c r="D66" s="41">
        <v>2</v>
      </c>
      <c r="E66" s="39"/>
      <c r="F66" s="39"/>
      <c r="G66" s="39"/>
      <c r="H66" s="39"/>
      <c r="I66" s="39"/>
      <c r="J66" s="39"/>
      <c r="K66" s="39"/>
      <c r="L66" s="39"/>
      <c r="M66" s="39"/>
      <c r="N66" s="39"/>
    </row>
    <row r="67" spans="1:14" ht="13.5" thickBot="1">
      <c r="A67" s="40" t="s">
        <v>152</v>
      </c>
      <c r="B67" s="39"/>
      <c r="C67" s="39"/>
      <c r="D67" s="39"/>
      <c r="E67" s="39"/>
      <c r="F67" s="39"/>
      <c r="G67" s="39"/>
      <c r="H67" s="39"/>
      <c r="I67" s="41">
        <v>1</v>
      </c>
      <c r="J67" s="39"/>
      <c r="K67" s="39"/>
      <c r="L67" s="39"/>
      <c r="M67" s="39"/>
      <c r="N67" s="39"/>
    </row>
    <row r="68" spans="1:14" ht="13.5" thickBot="1">
      <c r="A68" s="40" t="s">
        <v>153</v>
      </c>
      <c r="B68" s="39"/>
      <c r="C68" s="39"/>
      <c r="D68" s="39"/>
      <c r="E68" s="39"/>
      <c r="F68" s="39"/>
      <c r="G68" s="39"/>
      <c r="H68" s="39"/>
      <c r="I68" s="41">
        <v>1</v>
      </c>
      <c r="J68" s="39"/>
      <c r="K68" s="39"/>
      <c r="L68" s="39"/>
      <c r="M68" s="39"/>
      <c r="N68" s="39"/>
    </row>
    <row r="69" spans="1:14" ht="13.5" thickBot="1">
      <c r="A69" s="40" t="s">
        <v>154</v>
      </c>
      <c r="B69" s="39"/>
      <c r="C69" s="39"/>
      <c r="D69" s="39"/>
      <c r="E69" s="39"/>
      <c r="F69" s="39"/>
      <c r="G69" s="39"/>
      <c r="H69" s="39"/>
      <c r="I69" s="41">
        <v>1</v>
      </c>
      <c r="J69" s="39"/>
      <c r="K69" s="39"/>
      <c r="L69" s="39"/>
      <c r="M69" s="39"/>
      <c r="N69" s="39"/>
    </row>
    <row r="70" spans="1:14" ht="13.5" thickBot="1">
      <c r="A70" s="40" t="s">
        <v>155</v>
      </c>
      <c r="B70" s="39"/>
      <c r="C70" s="39"/>
      <c r="D70" s="39"/>
      <c r="E70" s="39"/>
      <c r="F70" s="39"/>
      <c r="G70" s="39"/>
      <c r="H70" s="39"/>
      <c r="I70" s="41">
        <v>5</v>
      </c>
      <c r="J70" s="39"/>
      <c r="K70" s="39"/>
      <c r="L70" s="39"/>
      <c r="M70" s="39"/>
      <c r="N70" s="41">
        <v>2</v>
      </c>
    </row>
    <row r="71" spans="1:14" ht="13.5" thickBot="1">
      <c r="A71" s="40" t="s">
        <v>156</v>
      </c>
      <c r="B71" s="39"/>
      <c r="C71" s="39"/>
      <c r="D71" s="39"/>
      <c r="E71" s="39"/>
      <c r="F71" s="39"/>
      <c r="G71" s="39"/>
      <c r="H71" s="39"/>
      <c r="I71" s="41">
        <v>1</v>
      </c>
      <c r="J71" s="39"/>
      <c r="K71" s="39"/>
      <c r="L71" s="39"/>
      <c r="M71" s="39"/>
      <c r="N71" s="39"/>
    </row>
    <row r="72" spans="1:14" ht="13.5" thickBot="1">
      <c r="A72" s="40" t="s">
        <v>157</v>
      </c>
      <c r="B72" s="41">
        <v>35</v>
      </c>
      <c r="C72" s="39"/>
      <c r="D72" s="39"/>
      <c r="E72" s="39"/>
      <c r="F72" s="39"/>
      <c r="G72" s="39"/>
      <c r="H72" s="39"/>
      <c r="I72" s="39"/>
      <c r="J72" s="39"/>
      <c r="K72" s="39"/>
      <c r="L72" s="39"/>
      <c r="M72" s="39"/>
      <c r="N72" s="39"/>
    </row>
    <row r="73" spans="1:14" ht="13.5" thickBot="1">
      <c r="A73" s="40" t="s">
        <v>158</v>
      </c>
      <c r="B73" s="39"/>
      <c r="C73" s="39"/>
      <c r="D73" s="41">
        <v>2</v>
      </c>
      <c r="E73" s="39"/>
      <c r="F73" s="39"/>
      <c r="G73" s="39"/>
      <c r="H73" s="39"/>
      <c r="I73" s="39"/>
      <c r="J73" s="39"/>
      <c r="K73" s="39"/>
      <c r="L73" s="39"/>
      <c r="M73" s="39"/>
      <c r="N73" s="39"/>
    </row>
    <row r="74" spans="1:14" ht="13.5" thickBot="1">
      <c r="A74" s="40" t="s">
        <v>159</v>
      </c>
      <c r="B74" s="39"/>
      <c r="C74" s="39"/>
      <c r="D74" s="39"/>
      <c r="E74" s="39"/>
      <c r="F74" s="39"/>
      <c r="G74" s="39"/>
      <c r="H74" s="39"/>
      <c r="I74" s="41">
        <v>1</v>
      </c>
      <c r="J74" s="39"/>
      <c r="K74" s="39"/>
      <c r="L74" s="39"/>
      <c r="M74" s="39"/>
      <c r="N74" s="39"/>
    </row>
    <row r="75" spans="1:14" ht="13.5" thickBot="1">
      <c r="A75" s="40" t="s">
        <v>160</v>
      </c>
      <c r="B75" s="39"/>
      <c r="C75" s="39"/>
      <c r="D75" s="39"/>
      <c r="E75" s="39"/>
      <c r="F75" s="39"/>
      <c r="G75" s="39"/>
      <c r="H75" s="39"/>
      <c r="I75" s="41">
        <v>1</v>
      </c>
      <c r="J75" s="39"/>
      <c r="K75" s="39"/>
      <c r="L75" s="39"/>
      <c r="M75" s="39"/>
      <c r="N75" s="39"/>
    </row>
    <row r="76" spans="1:14" ht="13.5" thickBot="1">
      <c r="A76" s="40" t="s">
        <v>161</v>
      </c>
      <c r="B76" s="39"/>
      <c r="C76" s="39"/>
      <c r="D76" s="39"/>
      <c r="E76" s="39"/>
      <c r="F76" s="39"/>
      <c r="G76" s="39"/>
      <c r="H76" s="39"/>
      <c r="I76" s="41">
        <v>2</v>
      </c>
      <c r="J76" s="39"/>
      <c r="K76" s="39"/>
      <c r="L76" s="39"/>
      <c r="M76" s="39"/>
      <c r="N76" s="39"/>
    </row>
    <row r="77" spans="1:14" ht="13.5" thickBot="1">
      <c r="A77" s="40" t="s">
        <v>162</v>
      </c>
      <c r="B77" s="39"/>
      <c r="C77" s="39"/>
      <c r="D77" s="39"/>
      <c r="E77" s="39"/>
      <c r="F77" s="39"/>
      <c r="G77" s="39"/>
      <c r="H77" s="39"/>
      <c r="I77" s="41">
        <v>17</v>
      </c>
      <c r="J77" s="41">
        <v>2</v>
      </c>
      <c r="K77" s="39"/>
      <c r="L77" s="39"/>
      <c r="M77" s="39"/>
      <c r="N77" s="39"/>
    </row>
    <row r="78" spans="1:14" ht="13.5" thickBot="1">
      <c r="A78" s="40" t="s">
        <v>163</v>
      </c>
      <c r="B78" s="39"/>
      <c r="C78" s="39"/>
      <c r="D78" s="39"/>
      <c r="E78" s="39"/>
      <c r="F78" s="39"/>
      <c r="G78" s="39"/>
      <c r="H78" s="39"/>
      <c r="I78" s="41">
        <v>2</v>
      </c>
      <c r="J78" s="39"/>
      <c r="K78" s="39"/>
      <c r="L78" s="39"/>
      <c r="M78" s="39"/>
      <c r="N78" s="39"/>
    </row>
    <row r="79" spans="1:14" ht="13.5" thickBot="1">
      <c r="A79" s="40" t="s">
        <v>164</v>
      </c>
      <c r="B79" s="39"/>
      <c r="C79" s="39"/>
      <c r="D79" s="39"/>
      <c r="E79" s="39"/>
      <c r="F79" s="39"/>
      <c r="G79" s="39"/>
      <c r="H79" s="39"/>
      <c r="I79" s="41">
        <v>3</v>
      </c>
      <c r="J79" s="39"/>
      <c r="K79" s="39"/>
      <c r="L79" s="39"/>
      <c r="M79" s="39"/>
      <c r="N79" s="39"/>
    </row>
    <row r="80" spans="1:14" ht="13.5" thickBot="1">
      <c r="A80" s="40" t="s">
        <v>165</v>
      </c>
      <c r="B80" s="39"/>
      <c r="C80" s="39"/>
      <c r="D80" s="39"/>
      <c r="E80" s="39"/>
      <c r="F80" s="39"/>
      <c r="G80" s="39"/>
      <c r="H80" s="39"/>
      <c r="I80" s="41">
        <v>24</v>
      </c>
      <c r="J80" s="39"/>
      <c r="K80" s="39"/>
      <c r="L80" s="39"/>
      <c r="M80" s="39"/>
      <c r="N80" s="39"/>
    </row>
    <row r="81" spans="1:14" ht="13.5" thickBot="1">
      <c r="A81" s="40" t="s">
        <v>166</v>
      </c>
      <c r="B81" s="39"/>
      <c r="C81" s="39"/>
      <c r="D81" s="41">
        <v>371</v>
      </c>
      <c r="E81" s="41">
        <v>2</v>
      </c>
      <c r="F81" s="39"/>
      <c r="G81" s="39"/>
      <c r="H81" s="39"/>
      <c r="I81" s="39"/>
      <c r="J81" s="39"/>
      <c r="K81" s="39"/>
      <c r="L81" s="39"/>
      <c r="M81" s="39"/>
      <c r="N81" s="39"/>
    </row>
    <row r="82" spans="1:14" ht="13.5" thickBot="1">
      <c r="A82" s="40" t="s">
        <v>167</v>
      </c>
      <c r="B82" s="39"/>
      <c r="C82" s="39"/>
      <c r="D82" s="39"/>
      <c r="E82" s="39"/>
      <c r="F82" s="39"/>
      <c r="G82" s="39"/>
      <c r="H82" s="39"/>
      <c r="I82" s="41">
        <v>45</v>
      </c>
      <c r="J82" s="41">
        <v>2</v>
      </c>
      <c r="K82" s="39"/>
      <c r="L82" s="39"/>
      <c r="M82" s="39"/>
      <c r="N82" s="41">
        <v>1</v>
      </c>
    </row>
    <row r="83" spans="1:14" ht="13.5" thickBot="1">
      <c r="A83" s="40" t="s">
        <v>168</v>
      </c>
      <c r="B83" s="39"/>
      <c r="C83" s="39"/>
      <c r="D83" s="39"/>
      <c r="E83" s="39"/>
      <c r="F83" s="39"/>
      <c r="G83" s="39"/>
      <c r="H83" s="39"/>
      <c r="I83" s="41">
        <v>47</v>
      </c>
      <c r="J83" s="41">
        <v>6</v>
      </c>
      <c r="K83" s="39"/>
      <c r="L83" s="39"/>
      <c r="M83" s="39"/>
      <c r="N83" s="41">
        <v>1</v>
      </c>
    </row>
    <row r="84" spans="1:14" ht="13.5" thickBot="1">
      <c r="A84" s="40" t="s">
        <v>169</v>
      </c>
      <c r="B84" s="39"/>
      <c r="C84" s="39"/>
      <c r="D84" s="39"/>
      <c r="E84" s="39"/>
      <c r="F84" s="39"/>
      <c r="G84" s="39"/>
      <c r="H84" s="39"/>
      <c r="I84" s="41">
        <v>67</v>
      </c>
      <c r="J84" s="41">
        <v>5</v>
      </c>
      <c r="K84" s="39"/>
      <c r="L84" s="39"/>
      <c r="M84" s="39"/>
      <c r="N84" s="39"/>
    </row>
    <row r="85" spans="1:14" ht="13.5" thickBot="1">
      <c r="A85" s="40" t="s">
        <v>170</v>
      </c>
      <c r="B85" s="39"/>
      <c r="C85" s="39"/>
      <c r="D85" s="39"/>
      <c r="E85" s="39"/>
      <c r="F85" s="39"/>
      <c r="G85" s="39"/>
      <c r="H85" s="39"/>
      <c r="I85" s="41">
        <v>9</v>
      </c>
      <c r="J85" s="39"/>
      <c r="K85" s="39"/>
      <c r="L85" s="39"/>
      <c r="M85" s="39"/>
      <c r="N85" s="39"/>
    </row>
    <row r="86" spans="1:14" ht="13.5" thickBot="1">
      <c r="A86" s="40" t="s">
        <v>171</v>
      </c>
      <c r="B86" s="41">
        <v>9</v>
      </c>
      <c r="C86" s="39"/>
      <c r="D86" s="39"/>
      <c r="E86" s="39"/>
      <c r="F86" s="39"/>
      <c r="G86" s="39"/>
      <c r="H86" s="39"/>
      <c r="I86" s="39"/>
      <c r="J86" s="39"/>
      <c r="K86" s="39"/>
      <c r="L86" s="39"/>
      <c r="M86" s="39"/>
      <c r="N86" s="39"/>
    </row>
    <row r="87" spans="1:14" ht="13.5" thickBot="1">
      <c r="A87" s="40" t="s">
        <v>172</v>
      </c>
      <c r="B87" s="39"/>
      <c r="C87" s="39"/>
      <c r="D87" s="39"/>
      <c r="E87" s="39"/>
      <c r="F87" s="39"/>
      <c r="G87" s="39"/>
      <c r="H87" s="39"/>
      <c r="I87" s="41">
        <v>1</v>
      </c>
      <c r="J87" s="39"/>
      <c r="K87" s="39"/>
      <c r="L87" s="39"/>
      <c r="M87" s="39"/>
      <c r="N87" s="39"/>
    </row>
    <row r="88" spans="1:14" ht="13.5" thickBot="1">
      <c r="A88" s="40" t="s">
        <v>173</v>
      </c>
      <c r="B88" s="39"/>
      <c r="C88" s="39"/>
      <c r="D88" s="39"/>
      <c r="E88" s="39"/>
      <c r="F88" s="39"/>
      <c r="G88" s="39"/>
      <c r="H88" s="39"/>
      <c r="I88" s="41">
        <v>1</v>
      </c>
      <c r="J88" s="39"/>
      <c r="K88" s="39"/>
      <c r="L88" s="39"/>
      <c r="M88" s="39"/>
      <c r="N88" s="39"/>
    </row>
    <row r="89" spans="1:14" ht="13.5" thickBot="1">
      <c r="A89" s="40" t="s">
        <v>174</v>
      </c>
      <c r="B89" s="39"/>
      <c r="C89" s="39"/>
      <c r="D89" s="39"/>
      <c r="E89" s="39"/>
      <c r="F89" s="39"/>
      <c r="G89" s="39"/>
      <c r="H89" s="39"/>
      <c r="I89" s="41">
        <v>6</v>
      </c>
      <c r="J89" s="39"/>
      <c r="K89" s="39"/>
      <c r="L89" s="39"/>
      <c r="M89" s="39"/>
      <c r="N89" s="39"/>
    </row>
    <row r="90" spans="1:14" ht="13.5" thickBot="1">
      <c r="A90" s="40" t="s">
        <v>175</v>
      </c>
      <c r="B90" s="39"/>
      <c r="C90" s="39"/>
      <c r="D90" s="39"/>
      <c r="E90" s="39"/>
      <c r="F90" s="39"/>
      <c r="G90" s="39"/>
      <c r="H90" s="39"/>
      <c r="I90" s="41">
        <v>3</v>
      </c>
      <c r="J90" s="39"/>
      <c r="K90" s="39"/>
      <c r="L90" s="39"/>
      <c r="M90" s="39"/>
      <c r="N90" s="39"/>
    </row>
    <row r="91" spans="1:14" ht="13.5" thickBot="1">
      <c r="A91" s="40" t="s">
        <v>176</v>
      </c>
      <c r="B91" s="39"/>
      <c r="C91" s="39"/>
      <c r="D91" s="39"/>
      <c r="E91" s="39"/>
      <c r="F91" s="39"/>
      <c r="G91" s="39"/>
      <c r="H91" s="39"/>
      <c r="I91" s="41">
        <v>9</v>
      </c>
      <c r="J91" s="39"/>
      <c r="K91" s="39"/>
      <c r="L91" s="39"/>
      <c r="M91" s="39"/>
      <c r="N91" s="39"/>
    </row>
    <row r="92" spans="1:14" ht="13.5" thickBot="1">
      <c r="A92" s="40" t="s">
        <v>177</v>
      </c>
      <c r="B92" s="39"/>
      <c r="C92" s="39"/>
      <c r="D92" s="39"/>
      <c r="E92" s="39"/>
      <c r="F92" s="39"/>
      <c r="G92" s="39"/>
      <c r="H92" s="39"/>
      <c r="I92" s="41">
        <v>1</v>
      </c>
      <c r="J92" s="39"/>
      <c r="K92" s="39"/>
      <c r="L92" s="39"/>
      <c r="M92" s="39"/>
      <c r="N92" s="39"/>
    </row>
    <row r="93" spans="1:14" ht="13.5" thickBot="1">
      <c r="A93" s="40" t="s">
        <v>178</v>
      </c>
      <c r="B93" s="39"/>
      <c r="C93" s="39"/>
      <c r="D93" s="39"/>
      <c r="E93" s="39"/>
      <c r="F93" s="39"/>
      <c r="G93" s="39"/>
      <c r="H93" s="39"/>
      <c r="I93" s="41">
        <v>1</v>
      </c>
      <c r="J93" s="39"/>
      <c r="K93" s="39"/>
      <c r="L93" s="39"/>
      <c r="M93" s="39"/>
      <c r="N93" s="39"/>
    </row>
    <row r="94" spans="1:14" ht="13.5" thickBot="1">
      <c r="A94" s="40" t="s">
        <v>179</v>
      </c>
      <c r="B94" s="39"/>
      <c r="C94" s="39"/>
      <c r="D94" s="39"/>
      <c r="E94" s="39"/>
      <c r="F94" s="39"/>
      <c r="G94" s="39"/>
      <c r="H94" s="39"/>
      <c r="I94" s="41">
        <v>1</v>
      </c>
      <c r="J94" s="39"/>
      <c r="K94" s="39"/>
      <c r="L94" s="39"/>
      <c r="M94" s="39"/>
      <c r="N94" s="39"/>
    </row>
    <row r="95" spans="1:14" ht="13.5" thickBot="1">
      <c r="A95" s="40" t="s">
        <v>180</v>
      </c>
      <c r="B95" s="39"/>
      <c r="C95" s="39"/>
      <c r="D95" s="39"/>
      <c r="E95" s="39"/>
      <c r="F95" s="39"/>
      <c r="G95" s="41">
        <v>2</v>
      </c>
      <c r="H95" s="39"/>
      <c r="I95" s="39"/>
      <c r="J95" s="39"/>
      <c r="K95" s="39"/>
      <c r="L95" s="39"/>
      <c r="M95" s="39"/>
      <c r="N95" s="39"/>
    </row>
    <row r="96" spans="1:14" ht="13.5" thickBot="1">
      <c r="A96" s="40" t="s">
        <v>181</v>
      </c>
      <c r="B96" s="39"/>
      <c r="C96" s="39"/>
      <c r="D96" s="39"/>
      <c r="E96" s="39"/>
      <c r="F96" s="39"/>
      <c r="G96" s="41">
        <v>2</v>
      </c>
      <c r="H96" s="39"/>
      <c r="I96" s="39"/>
      <c r="J96" s="39"/>
      <c r="K96" s="39"/>
      <c r="L96" s="39"/>
      <c r="M96" s="39"/>
      <c r="N96" s="39"/>
    </row>
    <row r="97" spans="1:14" ht="13.5" thickBot="1">
      <c r="A97" s="40" t="s">
        <v>182</v>
      </c>
      <c r="B97" s="39"/>
      <c r="C97" s="39"/>
      <c r="D97" s="39"/>
      <c r="E97" s="39"/>
      <c r="F97" s="39"/>
      <c r="G97" s="41">
        <v>12</v>
      </c>
      <c r="H97" s="39"/>
      <c r="I97" s="39"/>
      <c r="J97" s="39"/>
      <c r="K97" s="39"/>
      <c r="L97" s="39"/>
      <c r="M97" s="39"/>
      <c r="N97" s="39"/>
    </row>
    <row r="98" spans="1:14" ht="13.5" thickBot="1">
      <c r="A98" s="40" t="s">
        <v>183</v>
      </c>
      <c r="B98" s="39"/>
      <c r="C98" s="39"/>
      <c r="D98" s="39"/>
      <c r="E98" s="39"/>
      <c r="F98" s="39"/>
      <c r="G98" s="41">
        <v>1</v>
      </c>
      <c r="H98" s="39"/>
      <c r="I98" s="39"/>
      <c r="J98" s="39"/>
      <c r="K98" s="39"/>
      <c r="L98" s="39"/>
      <c r="M98" s="39"/>
      <c r="N98" s="39"/>
    </row>
    <row r="99" spans="1:14" ht="13.5" thickBot="1">
      <c r="A99" s="40" t="s">
        <v>184</v>
      </c>
      <c r="B99" s="39"/>
      <c r="C99" s="39"/>
      <c r="D99" s="39"/>
      <c r="E99" s="39"/>
      <c r="F99" s="39"/>
      <c r="G99" s="41">
        <v>1</v>
      </c>
      <c r="H99" s="39"/>
      <c r="I99" s="39"/>
      <c r="J99" s="39"/>
      <c r="K99" s="39"/>
      <c r="L99" s="39"/>
      <c r="M99" s="39"/>
      <c r="N99" s="39"/>
    </row>
    <row r="100" spans="1:14" ht="13.5" thickBot="1">
      <c r="A100" s="40" t="s">
        <v>185</v>
      </c>
      <c r="B100" s="39"/>
      <c r="C100" s="39"/>
      <c r="D100" s="39"/>
      <c r="E100" s="39"/>
      <c r="F100" s="39"/>
      <c r="G100" s="39"/>
      <c r="H100" s="39"/>
      <c r="I100" s="41">
        <v>3</v>
      </c>
      <c r="J100" s="39"/>
      <c r="K100" s="39"/>
      <c r="L100" s="39"/>
      <c r="M100" s="39"/>
      <c r="N100" s="39"/>
    </row>
    <row r="101" spans="1:14" ht="13.5" thickBot="1">
      <c r="A101" s="40" t="s">
        <v>186</v>
      </c>
      <c r="B101" s="39"/>
      <c r="C101" s="39"/>
      <c r="D101" s="39"/>
      <c r="E101" s="39"/>
      <c r="F101" s="39"/>
      <c r="G101" s="39"/>
      <c r="H101" s="39"/>
      <c r="I101" s="41">
        <v>4</v>
      </c>
      <c r="J101" s="39"/>
      <c r="K101" s="39"/>
      <c r="L101" s="39"/>
      <c r="M101" s="39"/>
      <c r="N101" s="39"/>
    </row>
    <row r="102" spans="1:14" ht="13.5" thickBot="1">
      <c r="A102" s="40" t="s">
        <v>187</v>
      </c>
      <c r="B102" s="39"/>
      <c r="C102" s="39"/>
      <c r="D102" s="39"/>
      <c r="E102" s="39"/>
      <c r="F102" s="39"/>
      <c r="G102" s="39"/>
      <c r="H102" s="39"/>
      <c r="I102" s="41">
        <v>8</v>
      </c>
      <c r="J102" s="39"/>
      <c r="K102" s="39"/>
      <c r="L102" s="39"/>
      <c r="M102" s="39"/>
      <c r="N102" s="39"/>
    </row>
    <row r="103" spans="1:14" ht="13.5" thickBot="1">
      <c r="A103" s="40" t="s">
        <v>188</v>
      </c>
      <c r="B103" s="39"/>
      <c r="C103" s="39"/>
      <c r="D103" s="39"/>
      <c r="E103" s="39"/>
      <c r="F103" s="39"/>
      <c r="G103" s="39"/>
      <c r="H103" s="39"/>
      <c r="I103" s="41">
        <v>3</v>
      </c>
      <c r="J103" s="39"/>
      <c r="K103" s="39"/>
      <c r="L103" s="39"/>
      <c r="M103" s="39"/>
      <c r="N103" s="39"/>
    </row>
    <row r="104" spans="1:14" ht="13.5" thickBot="1">
      <c r="A104" s="40" t="s">
        <v>189</v>
      </c>
      <c r="B104" s="39"/>
      <c r="C104" s="39"/>
      <c r="D104" s="39"/>
      <c r="E104" s="39"/>
      <c r="F104" s="39"/>
      <c r="G104" s="39"/>
      <c r="H104" s="39"/>
      <c r="I104" s="41">
        <v>2</v>
      </c>
      <c r="J104" s="39"/>
      <c r="K104" s="39"/>
      <c r="L104" s="39"/>
      <c r="M104" s="39"/>
      <c r="N104" s="39"/>
    </row>
    <row r="105" spans="1:14" ht="13.5" thickBot="1">
      <c r="A105" s="40" t="s">
        <v>190</v>
      </c>
      <c r="B105" s="39"/>
      <c r="C105" s="39"/>
      <c r="D105" s="39"/>
      <c r="E105" s="39"/>
      <c r="F105" s="39"/>
      <c r="G105" s="39"/>
      <c r="H105" s="39"/>
      <c r="I105" s="41">
        <v>2</v>
      </c>
      <c r="J105" s="39"/>
      <c r="K105" s="39"/>
      <c r="L105" s="39"/>
      <c r="M105" s="39"/>
      <c r="N105" s="39"/>
    </row>
    <row r="106" spans="1:14" ht="13.5" thickBot="1">
      <c r="A106" s="40" t="s">
        <v>191</v>
      </c>
      <c r="B106" s="39"/>
      <c r="C106" s="39"/>
      <c r="D106" s="39"/>
      <c r="E106" s="39"/>
      <c r="F106" s="39"/>
      <c r="G106" s="39"/>
      <c r="H106" s="39"/>
      <c r="I106" s="41">
        <v>5</v>
      </c>
      <c r="J106" s="39"/>
      <c r="K106" s="39"/>
      <c r="L106" s="39"/>
      <c r="M106" s="39"/>
      <c r="N106" s="39"/>
    </row>
    <row r="107" spans="1:14" ht="13.5" thickBot="1">
      <c r="A107" s="40" t="s">
        <v>192</v>
      </c>
      <c r="B107" s="39"/>
      <c r="C107" s="39"/>
      <c r="D107" s="39"/>
      <c r="E107" s="39"/>
      <c r="F107" s="39"/>
      <c r="G107" s="39"/>
      <c r="H107" s="39"/>
      <c r="I107" s="41">
        <v>3</v>
      </c>
      <c r="J107" s="39"/>
      <c r="K107" s="39"/>
      <c r="L107" s="39"/>
      <c r="M107" s="39"/>
      <c r="N107" s="39"/>
    </row>
    <row r="108" spans="1:14" ht="13.5" thickBot="1">
      <c r="A108" s="40" t="s">
        <v>193</v>
      </c>
      <c r="B108" s="39"/>
      <c r="C108" s="39"/>
      <c r="D108" s="39"/>
      <c r="E108" s="39"/>
      <c r="F108" s="39"/>
      <c r="G108" s="39"/>
      <c r="H108" s="39"/>
      <c r="I108" s="41">
        <v>1</v>
      </c>
      <c r="J108" s="39"/>
      <c r="K108" s="39"/>
      <c r="L108" s="39"/>
      <c r="M108" s="39"/>
      <c r="N108" s="39"/>
    </row>
    <row r="109" spans="1:14" ht="13.5" thickBot="1">
      <c r="A109" s="40" t="s">
        <v>194</v>
      </c>
      <c r="B109" s="39"/>
      <c r="C109" s="39"/>
      <c r="D109" s="39"/>
      <c r="E109" s="39"/>
      <c r="F109" s="39"/>
      <c r="G109" s="39"/>
      <c r="H109" s="39"/>
      <c r="I109" s="41">
        <v>2</v>
      </c>
      <c r="J109" s="39"/>
      <c r="K109" s="39"/>
      <c r="L109" s="39"/>
      <c r="M109" s="39"/>
      <c r="N109" s="39"/>
    </row>
    <row r="110" spans="1:14" ht="13.5" thickBot="1">
      <c r="A110" s="40" t="s">
        <v>195</v>
      </c>
      <c r="B110" s="39"/>
      <c r="C110" s="39"/>
      <c r="D110" s="39"/>
      <c r="E110" s="39"/>
      <c r="F110" s="39"/>
      <c r="G110" s="39"/>
      <c r="H110" s="39"/>
      <c r="I110" s="41">
        <v>4</v>
      </c>
      <c r="J110" s="39"/>
      <c r="K110" s="39"/>
      <c r="L110" s="39"/>
      <c r="M110" s="39"/>
      <c r="N110" s="39"/>
    </row>
    <row r="111" spans="1:14" ht="13.5" thickBot="1">
      <c r="A111" s="40" t="s">
        <v>196</v>
      </c>
      <c r="B111" s="39"/>
      <c r="C111" s="39"/>
      <c r="D111" s="39"/>
      <c r="E111" s="39"/>
      <c r="F111" s="39"/>
      <c r="G111" s="39"/>
      <c r="H111" s="39"/>
      <c r="I111" s="41">
        <v>8</v>
      </c>
      <c r="J111" s="39"/>
      <c r="K111" s="39"/>
      <c r="L111" s="39"/>
      <c r="M111" s="39"/>
      <c r="N111" s="39"/>
    </row>
    <row r="112" spans="1:14" ht="13.5" thickBot="1">
      <c r="A112" s="40" t="s">
        <v>197</v>
      </c>
      <c r="B112" s="39"/>
      <c r="C112" s="39"/>
      <c r="D112" s="39"/>
      <c r="E112" s="39"/>
      <c r="F112" s="39"/>
      <c r="G112" s="41">
        <v>1</v>
      </c>
      <c r="H112" s="39"/>
      <c r="I112" s="39"/>
      <c r="J112" s="39"/>
      <c r="K112" s="39"/>
      <c r="L112" s="39"/>
      <c r="M112" s="39"/>
      <c r="N112" s="39"/>
    </row>
    <row r="113" spans="1:14" ht="13.5" thickBot="1">
      <c r="A113" s="40" t="s">
        <v>198</v>
      </c>
      <c r="B113" s="39"/>
      <c r="C113" s="39"/>
      <c r="D113" s="39"/>
      <c r="E113" s="39"/>
      <c r="F113" s="39"/>
      <c r="G113" s="41">
        <v>1</v>
      </c>
      <c r="H113" s="39"/>
      <c r="I113" s="39"/>
      <c r="J113" s="39"/>
      <c r="K113" s="39"/>
      <c r="L113" s="39"/>
      <c r="M113" s="39"/>
      <c r="N113" s="39"/>
    </row>
    <row r="114" spans="1:14" ht="13.5" thickBot="1">
      <c r="A114" s="40" t="s">
        <v>199</v>
      </c>
      <c r="B114" s="39"/>
      <c r="C114" s="39"/>
      <c r="D114" s="39"/>
      <c r="E114" s="39"/>
      <c r="F114" s="39"/>
      <c r="G114" s="41">
        <v>13</v>
      </c>
      <c r="H114" s="39"/>
      <c r="I114" s="39"/>
      <c r="J114" s="39"/>
      <c r="K114" s="39"/>
      <c r="L114" s="39"/>
      <c r="M114" s="39"/>
      <c r="N114" s="39"/>
    </row>
    <row r="115" spans="1:14" ht="13.5" thickBot="1">
      <c r="A115" s="40" t="s">
        <v>200</v>
      </c>
      <c r="B115" s="39"/>
      <c r="C115" s="39"/>
      <c r="D115" s="39"/>
      <c r="E115" s="39"/>
      <c r="F115" s="39"/>
      <c r="G115" s="41">
        <v>2</v>
      </c>
      <c r="H115" s="39"/>
      <c r="I115" s="39"/>
      <c r="J115" s="39"/>
      <c r="K115" s="39"/>
      <c r="L115" s="39"/>
      <c r="M115" s="39"/>
      <c r="N115" s="39"/>
    </row>
    <row r="116" spans="1:14" ht="13.5" thickBot="1">
      <c r="A116" s="40" t="s">
        <v>201</v>
      </c>
      <c r="B116" s="39"/>
      <c r="C116" s="39"/>
      <c r="D116" s="39"/>
      <c r="E116" s="39"/>
      <c r="F116" s="39"/>
      <c r="G116" s="41">
        <v>1</v>
      </c>
      <c r="H116" s="41">
        <v>1</v>
      </c>
      <c r="I116" s="39"/>
      <c r="J116" s="39"/>
      <c r="K116" s="39"/>
      <c r="L116" s="39"/>
      <c r="M116" s="39"/>
      <c r="N116" s="39"/>
    </row>
    <row r="117" spans="1:14" ht="13.5" thickBot="1">
      <c r="A117" s="40" t="s">
        <v>202</v>
      </c>
      <c r="B117" s="39"/>
      <c r="C117" s="39"/>
      <c r="D117" s="39"/>
      <c r="E117" s="39"/>
      <c r="F117" s="39"/>
      <c r="G117" s="41">
        <v>2</v>
      </c>
      <c r="H117" s="39"/>
      <c r="I117" s="39"/>
      <c r="J117" s="39"/>
      <c r="K117" s="39"/>
      <c r="L117" s="39"/>
      <c r="M117" s="39"/>
      <c r="N117" s="39"/>
    </row>
    <row r="118" spans="1:14" ht="13.5" thickBot="1">
      <c r="A118" s="40" t="s">
        <v>203</v>
      </c>
      <c r="B118" s="39"/>
      <c r="C118" s="39"/>
      <c r="D118" s="39"/>
      <c r="E118" s="39"/>
      <c r="F118" s="39"/>
      <c r="G118" s="39"/>
      <c r="H118" s="39"/>
      <c r="I118" s="41">
        <v>1</v>
      </c>
      <c r="J118" s="39"/>
      <c r="K118" s="39"/>
      <c r="L118" s="39"/>
      <c r="M118" s="39"/>
      <c r="N118" s="39"/>
    </row>
    <row r="119" spans="1:14" ht="13.5" thickBot="1">
      <c r="A119" s="40" t="s">
        <v>204</v>
      </c>
      <c r="B119" s="39"/>
      <c r="C119" s="39"/>
      <c r="D119" s="39"/>
      <c r="E119" s="39"/>
      <c r="F119" s="39"/>
      <c r="G119" s="39"/>
      <c r="H119" s="39"/>
      <c r="I119" s="41">
        <v>4</v>
      </c>
      <c r="J119" s="39"/>
      <c r="K119" s="39"/>
      <c r="L119" s="39"/>
      <c r="M119" s="39"/>
      <c r="N119" s="39"/>
    </row>
    <row r="120" spans="1:14" ht="13.5" thickBot="1">
      <c r="A120" s="40" t="s">
        <v>205</v>
      </c>
      <c r="B120" s="39"/>
      <c r="C120" s="39"/>
      <c r="D120" s="39"/>
      <c r="E120" s="39"/>
      <c r="F120" s="39"/>
      <c r="G120" s="39"/>
      <c r="H120" s="39"/>
      <c r="I120" s="41">
        <v>2</v>
      </c>
      <c r="J120" s="39"/>
      <c r="K120" s="39"/>
      <c r="L120" s="39"/>
      <c r="M120" s="39"/>
      <c r="N120" s="39"/>
    </row>
    <row r="121" spans="1:14" ht="13.5" thickBot="1">
      <c r="A121" s="40" t="s">
        <v>206</v>
      </c>
      <c r="B121" s="39"/>
      <c r="C121" s="39"/>
      <c r="D121" s="39"/>
      <c r="E121" s="39"/>
      <c r="F121" s="39"/>
      <c r="G121" s="39"/>
      <c r="H121" s="39"/>
      <c r="I121" s="39"/>
      <c r="J121" s="39"/>
      <c r="K121" s="39"/>
      <c r="L121" s="39"/>
      <c r="M121" s="39"/>
      <c r="N121" s="41">
        <v>58</v>
      </c>
    </row>
    <row r="122" spans="1:14" ht="13.5" thickBot="1">
      <c r="A122" s="40" t="s">
        <v>207</v>
      </c>
      <c r="B122" s="39"/>
      <c r="C122" s="39"/>
      <c r="D122" s="39"/>
      <c r="E122" s="39"/>
      <c r="F122" s="39"/>
      <c r="G122" s="41">
        <v>1</v>
      </c>
      <c r="H122" s="39"/>
      <c r="I122" s="39"/>
      <c r="J122" s="39"/>
      <c r="K122" s="39"/>
      <c r="L122" s="39"/>
      <c r="M122" s="39"/>
      <c r="N122" s="41">
        <v>1</v>
      </c>
    </row>
    <row r="123" spans="1:14" ht="13.5" thickBot="1">
      <c r="A123" s="40" t="s">
        <v>208</v>
      </c>
      <c r="B123" s="39"/>
      <c r="C123" s="39"/>
      <c r="D123" s="39"/>
      <c r="E123" s="39"/>
      <c r="F123" s="39"/>
      <c r="G123" s="41">
        <v>15</v>
      </c>
      <c r="H123" s="39"/>
      <c r="I123" s="39"/>
      <c r="J123" s="39"/>
      <c r="K123" s="39"/>
      <c r="L123" s="39"/>
      <c r="M123" s="39"/>
      <c r="N123" s="39"/>
    </row>
    <row r="124" spans="1:14" ht="13.5" thickBot="1">
      <c r="A124" s="40" t="s">
        <v>209</v>
      </c>
      <c r="B124" s="39"/>
      <c r="C124" s="39"/>
      <c r="D124" s="39"/>
      <c r="E124" s="39"/>
      <c r="F124" s="39"/>
      <c r="G124" s="41">
        <v>55</v>
      </c>
      <c r="H124" s="41">
        <v>5</v>
      </c>
      <c r="I124" s="39"/>
      <c r="J124" s="39"/>
      <c r="K124" s="39"/>
      <c r="L124" s="39"/>
      <c r="M124" s="39"/>
      <c r="N124" s="39"/>
    </row>
    <row r="125" spans="1:14" ht="13.5" thickBot="1">
      <c r="A125" s="40" t="s">
        <v>210</v>
      </c>
      <c r="B125" s="39"/>
      <c r="C125" s="39"/>
      <c r="D125" s="39"/>
      <c r="E125" s="39"/>
      <c r="F125" s="39"/>
      <c r="G125" s="41">
        <v>46</v>
      </c>
      <c r="H125" s="41">
        <v>2</v>
      </c>
      <c r="I125" s="39"/>
      <c r="J125" s="39"/>
      <c r="K125" s="39"/>
      <c r="L125" s="39"/>
      <c r="M125" s="39"/>
      <c r="N125" s="39"/>
    </row>
    <row r="126" spans="1:14" ht="13.5" thickBot="1">
      <c r="A126" s="40" t="s">
        <v>211</v>
      </c>
      <c r="B126" s="39"/>
      <c r="C126" s="39"/>
      <c r="D126" s="39"/>
      <c r="E126" s="39"/>
      <c r="F126" s="39"/>
      <c r="G126" s="41">
        <v>1</v>
      </c>
      <c r="H126" s="39"/>
      <c r="I126" s="39"/>
      <c r="J126" s="39"/>
      <c r="K126" s="39"/>
      <c r="L126" s="39"/>
      <c r="M126" s="39"/>
      <c r="N126" s="39"/>
    </row>
    <row r="127" spans="1:14" ht="13.5" thickBot="1">
      <c r="A127" s="40" t="s">
        <v>212</v>
      </c>
      <c r="B127" s="39"/>
      <c r="C127" s="39"/>
      <c r="D127" s="41">
        <v>9</v>
      </c>
      <c r="E127" s="39"/>
      <c r="F127" s="39"/>
      <c r="G127" s="39"/>
      <c r="H127" s="39"/>
      <c r="I127" s="39"/>
      <c r="J127" s="39"/>
      <c r="K127" s="39"/>
      <c r="L127" s="39"/>
      <c r="M127" s="39"/>
      <c r="N127" s="39"/>
    </row>
    <row r="128" spans="1:14" ht="13.5" thickBot="1">
      <c r="A128" s="40" t="s">
        <v>213</v>
      </c>
      <c r="B128" s="39"/>
      <c r="C128" s="39"/>
      <c r="D128" s="41">
        <v>19</v>
      </c>
      <c r="E128" s="41">
        <v>4</v>
      </c>
      <c r="F128" s="39"/>
      <c r="G128" s="39"/>
      <c r="H128" s="39"/>
      <c r="I128" s="39"/>
      <c r="J128" s="39"/>
      <c r="K128" s="39"/>
      <c r="L128" s="39"/>
      <c r="M128" s="39"/>
      <c r="N128" s="39"/>
    </row>
    <row r="129" spans="1:14" ht="13.5" thickBot="1">
      <c r="A129" s="40" t="s">
        <v>214</v>
      </c>
      <c r="B129" s="39"/>
      <c r="C129" s="39"/>
      <c r="D129" s="41">
        <v>4</v>
      </c>
      <c r="E129" s="39"/>
      <c r="F129" s="39"/>
      <c r="G129" s="39"/>
      <c r="H129" s="39"/>
      <c r="I129" s="39"/>
      <c r="J129" s="39"/>
      <c r="K129" s="39"/>
      <c r="L129" s="39"/>
      <c r="M129" s="39"/>
      <c r="N129" s="39"/>
    </row>
    <row r="130" spans="1:14" ht="13.5" thickBot="1">
      <c r="A130" s="40" t="s">
        <v>215</v>
      </c>
      <c r="B130" s="39"/>
      <c r="C130" s="39"/>
      <c r="D130" s="41">
        <v>1</v>
      </c>
      <c r="E130" s="41">
        <v>1</v>
      </c>
      <c r="F130" s="39"/>
      <c r="G130" s="39"/>
      <c r="H130" s="39"/>
      <c r="I130" s="39"/>
      <c r="J130" s="39"/>
      <c r="K130" s="39"/>
      <c r="L130" s="39"/>
      <c r="M130" s="39"/>
      <c r="N130" s="39"/>
    </row>
    <row r="131" spans="1:14" ht="13.5" thickBot="1">
      <c r="A131" s="40" t="s">
        <v>216</v>
      </c>
      <c r="B131" s="39"/>
      <c r="C131" s="39"/>
      <c r="D131" s="39"/>
      <c r="E131" s="39"/>
      <c r="F131" s="39"/>
      <c r="G131" s="41">
        <v>1</v>
      </c>
      <c r="H131" s="39"/>
      <c r="I131" s="39"/>
      <c r="J131" s="39"/>
      <c r="K131" s="39"/>
      <c r="L131" s="39"/>
      <c r="M131" s="39"/>
      <c r="N131" s="39"/>
    </row>
    <row r="132" spans="1:14" ht="13.5" thickBot="1">
      <c r="A132" s="40" t="s">
        <v>217</v>
      </c>
      <c r="B132" s="39"/>
      <c r="C132" s="39"/>
      <c r="D132" s="39"/>
      <c r="E132" s="39"/>
      <c r="F132" s="39"/>
      <c r="G132" s="39"/>
      <c r="H132" s="39"/>
      <c r="I132" s="41">
        <v>2</v>
      </c>
      <c r="J132" s="39"/>
      <c r="K132" s="39"/>
      <c r="L132" s="39"/>
      <c r="M132" s="39"/>
      <c r="N132" s="39"/>
    </row>
    <row r="133" spans="1:14" ht="13.5" thickBot="1">
      <c r="A133" s="40" t="s">
        <v>218</v>
      </c>
      <c r="B133" s="39"/>
      <c r="C133" s="39"/>
      <c r="D133" s="39"/>
      <c r="E133" s="39"/>
      <c r="F133" s="39"/>
      <c r="G133" s="39"/>
      <c r="H133" s="39"/>
      <c r="I133" s="41">
        <v>9</v>
      </c>
      <c r="J133" s="39"/>
      <c r="K133" s="39"/>
      <c r="L133" s="39"/>
      <c r="M133" s="39"/>
      <c r="N133" s="39"/>
    </row>
    <row r="134" spans="1:14" ht="13.5" thickBot="1">
      <c r="A134" s="40" t="s">
        <v>219</v>
      </c>
      <c r="B134" s="39"/>
      <c r="C134" s="39"/>
      <c r="D134" s="39"/>
      <c r="E134" s="39"/>
      <c r="F134" s="39"/>
      <c r="G134" s="39"/>
      <c r="H134" s="39"/>
      <c r="I134" s="41">
        <v>3</v>
      </c>
      <c r="J134" s="39"/>
      <c r="K134" s="39"/>
      <c r="L134" s="39"/>
      <c r="M134" s="39"/>
      <c r="N134" s="39"/>
    </row>
    <row r="135" spans="1:14" ht="13.5" thickBot="1">
      <c r="A135" s="40" t="s">
        <v>220</v>
      </c>
      <c r="B135" s="39"/>
      <c r="C135" s="39"/>
      <c r="D135" s="39"/>
      <c r="E135" s="39"/>
      <c r="F135" s="39"/>
      <c r="G135" s="41">
        <v>1</v>
      </c>
      <c r="H135" s="39"/>
      <c r="I135" s="39"/>
      <c r="J135" s="39"/>
      <c r="K135" s="39"/>
      <c r="L135" s="39"/>
      <c r="M135" s="39"/>
      <c r="N135" s="39"/>
    </row>
    <row r="136" spans="1:14" ht="13.5" thickBot="1">
      <c r="A136" s="40" t="s">
        <v>221</v>
      </c>
      <c r="B136" s="39"/>
      <c r="C136" s="39"/>
      <c r="D136" s="39"/>
      <c r="E136" s="39"/>
      <c r="F136" s="39"/>
      <c r="G136" s="39"/>
      <c r="H136" s="39"/>
      <c r="I136" s="41">
        <v>9</v>
      </c>
      <c r="J136" s="41">
        <v>3</v>
      </c>
      <c r="K136" s="39"/>
      <c r="L136" s="39"/>
      <c r="M136" s="39"/>
      <c r="N136" s="39"/>
    </row>
    <row r="137" spans="1:14" ht="13.5" thickBot="1">
      <c r="A137" s="40" t="s">
        <v>222</v>
      </c>
      <c r="B137" s="39"/>
      <c r="C137" s="39"/>
      <c r="D137" s="39"/>
      <c r="E137" s="39"/>
      <c r="F137" s="39"/>
      <c r="G137" s="39"/>
      <c r="H137" s="39"/>
      <c r="I137" s="41">
        <v>17</v>
      </c>
      <c r="J137" s="41">
        <v>1</v>
      </c>
      <c r="K137" s="39"/>
      <c r="L137" s="39"/>
      <c r="M137" s="39"/>
      <c r="N137" s="39"/>
    </row>
    <row r="138" spans="1:14" ht="13.5" thickBot="1">
      <c r="A138" s="40" t="s">
        <v>223</v>
      </c>
      <c r="B138" s="39"/>
      <c r="C138" s="39"/>
      <c r="D138" s="39"/>
      <c r="E138" s="39"/>
      <c r="F138" s="39"/>
      <c r="G138" s="39"/>
      <c r="H138" s="39"/>
      <c r="I138" s="41">
        <v>34</v>
      </c>
      <c r="J138" s="41">
        <v>4</v>
      </c>
      <c r="K138" s="39"/>
      <c r="L138" s="39"/>
      <c r="M138" s="39"/>
      <c r="N138" s="39"/>
    </row>
    <row r="139" spans="1:14" ht="13.5" thickBot="1">
      <c r="A139" s="40" t="s">
        <v>224</v>
      </c>
      <c r="B139" s="39"/>
      <c r="C139" s="39"/>
      <c r="D139" s="39"/>
      <c r="E139" s="39"/>
      <c r="F139" s="39"/>
      <c r="G139" s="39"/>
      <c r="H139" s="39"/>
      <c r="I139" s="41">
        <v>17</v>
      </c>
      <c r="J139" s="41">
        <v>1</v>
      </c>
      <c r="K139" s="39"/>
      <c r="L139" s="39"/>
      <c r="M139" s="39"/>
      <c r="N139" s="41">
        <v>1</v>
      </c>
    </row>
    <row r="140" spans="1:14" ht="13.5" thickBot="1">
      <c r="A140" s="40" t="s">
        <v>225</v>
      </c>
      <c r="B140" s="39"/>
      <c r="C140" s="39"/>
      <c r="D140" s="39"/>
      <c r="E140" s="39"/>
      <c r="F140" s="39"/>
      <c r="G140" s="39"/>
      <c r="H140" s="39"/>
      <c r="I140" s="41">
        <v>1</v>
      </c>
      <c r="J140" s="39"/>
      <c r="K140" s="39"/>
      <c r="L140" s="39"/>
      <c r="M140" s="39"/>
      <c r="N140" s="39"/>
    </row>
    <row r="141" spans="1:14" ht="13.5" thickBot="1">
      <c r="A141" s="40" t="s">
        <v>226</v>
      </c>
      <c r="B141" s="39"/>
      <c r="C141" s="39"/>
      <c r="D141" s="39"/>
      <c r="E141" s="39"/>
      <c r="F141" s="39"/>
      <c r="G141" s="39"/>
      <c r="H141" s="39"/>
      <c r="I141" s="41">
        <v>1</v>
      </c>
      <c r="J141" s="39"/>
      <c r="K141" s="39"/>
      <c r="L141" s="39"/>
      <c r="M141" s="39"/>
      <c r="N141" s="39"/>
    </row>
    <row r="142" spans="1:14" ht="13.5" thickBot="1">
      <c r="A142" s="40" t="s">
        <v>227</v>
      </c>
      <c r="B142" s="39"/>
      <c r="C142" s="39"/>
      <c r="D142" s="39"/>
      <c r="E142" s="39"/>
      <c r="F142" s="39"/>
      <c r="G142" s="39"/>
      <c r="H142" s="39"/>
      <c r="I142" s="41">
        <v>6</v>
      </c>
      <c r="J142" s="39"/>
      <c r="K142" s="39"/>
      <c r="L142" s="39"/>
      <c r="M142" s="39"/>
      <c r="N142" s="39"/>
    </row>
    <row r="143" spans="1:14" ht="13.5" thickBot="1">
      <c r="A143" s="40" t="s">
        <v>228</v>
      </c>
      <c r="B143" s="39"/>
      <c r="C143" s="39"/>
      <c r="D143" s="39"/>
      <c r="E143" s="39"/>
      <c r="F143" s="39"/>
      <c r="G143" s="39"/>
      <c r="H143" s="39"/>
      <c r="I143" s="41">
        <v>7</v>
      </c>
      <c r="J143" s="39"/>
      <c r="K143" s="39"/>
      <c r="L143" s="39"/>
      <c r="M143" s="39"/>
      <c r="N143" s="39"/>
    </row>
    <row r="144" spans="1:14" ht="13.5" thickBot="1">
      <c r="A144" s="40" t="s">
        <v>229</v>
      </c>
      <c r="B144" s="39"/>
      <c r="C144" s="39"/>
      <c r="D144" s="39"/>
      <c r="E144" s="39"/>
      <c r="F144" s="39"/>
      <c r="G144" s="39"/>
      <c r="H144" s="39"/>
      <c r="I144" s="41">
        <v>2</v>
      </c>
      <c r="J144" s="39"/>
      <c r="K144" s="39"/>
      <c r="L144" s="39"/>
      <c r="M144" s="39"/>
      <c r="N144" s="39"/>
    </row>
    <row r="145" spans="1:14" ht="13.5" thickBot="1">
      <c r="A145" s="40" t="s">
        <v>230</v>
      </c>
      <c r="B145" s="41">
        <v>25</v>
      </c>
      <c r="C145" s="41">
        <v>5</v>
      </c>
      <c r="D145" s="39"/>
      <c r="E145" s="39"/>
      <c r="F145" s="39"/>
      <c r="G145" s="39"/>
      <c r="H145" s="39"/>
      <c r="I145" s="39"/>
      <c r="J145" s="39"/>
      <c r="K145" s="39"/>
      <c r="L145" s="39"/>
      <c r="M145" s="39"/>
      <c r="N145" s="39"/>
    </row>
    <row r="146" spans="1:14" ht="13.5" thickBot="1">
      <c r="A146" s="40" t="s">
        <v>231</v>
      </c>
      <c r="B146" s="39"/>
      <c r="C146" s="39"/>
      <c r="D146" s="39"/>
      <c r="E146" s="39"/>
      <c r="F146" s="39"/>
      <c r="G146" s="39"/>
      <c r="H146" s="39"/>
      <c r="I146" s="41">
        <v>1</v>
      </c>
      <c r="J146" s="39"/>
      <c r="K146" s="39"/>
      <c r="L146" s="39"/>
      <c r="M146" s="39"/>
      <c r="N146" s="39"/>
    </row>
    <row r="147" spans="1:14" ht="13.5" thickBot="1">
      <c r="A147" s="40" t="s">
        <v>232</v>
      </c>
      <c r="B147" s="39"/>
      <c r="C147" s="39"/>
      <c r="D147" s="39"/>
      <c r="E147" s="39"/>
      <c r="F147" s="39"/>
      <c r="G147" s="41">
        <v>83</v>
      </c>
      <c r="H147" s="41">
        <v>1</v>
      </c>
      <c r="I147" s="39"/>
      <c r="J147" s="39"/>
      <c r="K147" s="39"/>
      <c r="L147" s="39"/>
      <c r="M147" s="39"/>
      <c r="N147" s="39"/>
    </row>
    <row r="148" spans="1:14" ht="13.5" thickBot="1">
      <c r="A148" s="40" t="s">
        <v>233</v>
      </c>
      <c r="B148" s="39"/>
      <c r="C148" s="39"/>
      <c r="D148" s="39"/>
      <c r="E148" s="39"/>
      <c r="F148" s="39"/>
      <c r="G148" s="41">
        <v>1</v>
      </c>
      <c r="H148" s="39"/>
      <c r="I148" s="39"/>
      <c r="J148" s="39"/>
      <c r="K148" s="39"/>
      <c r="L148" s="39"/>
      <c r="M148" s="39"/>
      <c r="N148" s="39"/>
    </row>
    <row r="149" spans="1:14" ht="13.5" thickBot="1">
      <c r="A149" s="40" t="s">
        <v>234</v>
      </c>
      <c r="B149" s="39"/>
      <c r="C149" s="39"/>
      <c r="D149" s="39"/>
      <c r="E149" s="39"/>
      <c r="F149" s="39"/>
      <c r="G149" s="39"/>
      <c r="H149" s="39"/>
      <c r="I149" s="41">
        <v>4</v>
      </c>
      <c r="J149" s="39"/>
      <c r="K149" s="39"/>
      <c r="L149" s="39"/>
      <c r="M149" s="39"/>
      <c r="N149" s="39"/>
    </row>
    <row r="150" spans="1:14" ht="13.5" thickBot="1">
      <c r="A150" s="40" t="s">
        <v>235</v>
      </c>
      <c r="B150" s="39"/>
      <c r="C150" s="39"/>
      <c r="D150" s="39"/>
      <c r="E150" s="39"/>
      <c r="F150" s="39"/>
      <c r="G150" s="39"/>
      <c r="H150" s="39"/>
      <c r="I150" s="41">
        <v>1</v>
      </c>
      <c r="J150" s="39"/>
      <c r="K150" s="39"/>
      <c r="L150" s="39"/>
      <c r="M150" s="39"/>
      <c r="N150" s="39"/>
    </row>
    <row r="151" spans="1:14" ht="13.5" thickBot="1">
      <c r="A151" s="40" t="s">
        <v>236</v>
      </c>
      <c r="B151" s="39"/>
      <c r="C151" s="39"/>
      <c r="D151" s="39"/>
      <c r="E151" s="39"/>
      <c r="F151" s="39"/>
      <c r="G151" s="39"/>
      <c r="H151" s="39"/>
      <c r="I151" s="41">
        <v>1</v>
      </c>
      <c r="J151" s="41">
        <v>1</v>
      </c>
      <c r="K151" s="39"/>
      <c r="L151" s="39"/>
      <c r="M151" s="39"/>
      <c r="N151" s="39"/>
    </row>
    <row r="152" spans="1:14" ht="13.5" thickBot="1">
      <c r="A152" s="40" t="s">
        <v>237</v>
      </c>
      <c r="B152" s="39"/>
      <c r="C152" s="39"/>
      <c r="D152" s="39"/>
      <c r="E152" s="39"/>
      <c r="F152" s="39"/>
      <c r="G152" s="39"/>
      <c r="H152" s="39"/>
      <c r="I152" s="41">
        <v>1</v>
      </c>
      <c r="J152" s="39"/>
      <c r="K152" s="39"/>
      <c r="L152" s="39"/>
      <c r="M152" s="39"/>
      <c r="N152" s="39"/>
    </row>
    <row r="153" spans="1:14" ht="13.5" thickBot="1">
      <c r="A153" s="40" t="s">
        <v>238</v>
      </c>
      <c r="B153" s="39"/>
      <c r="C153" s="39"/>
      <c r="D153" s="39"/>
      <c r="E153" s="39"/>
      <c r="F153" s="39"/>
      <c r="G153" s="39"/>
      <c r="H153" s="39"/>
      <c r="I153" s="41">
        <v>3</v>
      </c>
      <c r="J153" s="39"/>
      <c r="K153" s="39"/>
      <c r="L153" s="39"/>
      <c r="M153" s="39"/>
      <c r="N153" s="39"/>
    </row>
    <row r="154" spans="1:14" ht="13.5" thickBot="1">
      <c r="A154" s="40" t="s">
        <v>239</v>
      </c>
      <c r="B154" s="39"/>
      <c r="C154" s="39"/>
      <c r="D154" s="39"/>
      <c r="E154" s="39"/>
      <c r="F154" s="39"/>
      <c r="G154" s="39"/>
      <c r="H154" s="39"/>
      <c r="I154" s="41">
        <v>2</v>
      </c>
      <c r="J154" s="39"/>
      <c r="K154" s="39"/>
      <c r="L154" s="39"/>
      <c r="M154" s="39"/>
      <c r="N154" s="39"/>
    </row>
    <row r="155" spans="1:14" ht="13.5" thickBot="1">
      <c r="A155" s="40" t="s">
        <v>240</v>
      </c>
      <c r="B155" s="39"/>
      <c r="C155" s="39"/>
      <c r="D155" s="39"/>
      <c r="E155" s="39"/>
      <c r="F155" s="39"/>
      <c r="G155" s="39"/>
      <c r="H155" s="39"/>
      <c r="I155" s="41">
        <v>3</v>
      </c>
      <c r="J155" s="39"/>
      <c r="K155" s="39"/>
      <c r="L155" s="39"/>
      <c r="M155" s="39"/>
      <c r="N155" s="39"/>
    </row>
    <row r="156" spans="1:14" ht="13.5" thickBot="1">
      <c r="A156" s="40" t="s">
        <v>241</v>
      </c>
      <c r="B156" s="39"/>
      <c r="C156" s="39"/>
      <c r="D156" s="39"/>
      <c r="E156" s="39"/>
      <c r="F156" s="39"/>
      <c r="G156" s="41">
        <v>216</v>
      </c>
      <c r="H156" s="41">
        <v>4</v>
      </c>
      <c r="I156" s="39"/>
      <c r="J156" s="39"/>
      <c r="K156" s="39"/>
      <c r="L156" s="39"/>
      <c r="M156" s="39"/>
      <c r="N156" s="39"/>
    </row>
    <row r="157" spans="1:14" ht="13.5" thickBot="1">
      <c r="A157" s="40" t="s">
        <v>242</v>
      </c>
      <c r="B157" s="39"/>
      <c r="C157" s="39"/>
      <c r="D157" s="39"/>
      <c r="E157" s="39"/>
      <c r="F157" s="39"/>
      <c r="G157" s="41">
        <v>18</v>
      </c>
      <c r="H157" s="39"/>
      <c r="I157" s="39"/>
      <c r="J157" s="39"/>
      <c r="K157" s="39"/>
      <c r="L157" s="39"/>
      <c r="M157" s="39"/>
      <c r="N157" s="39"/>
    </row>
    <row r="158" spans="1:14" ht="13.5" thickBot="1">
      <c r="A158" s="40" t="s">
        <v>243</v>
      </c>
      <c r="B158" s="39"/>
      <c r="C158" s="39"/>
      <c r="D158" s="39"/>
      <c r="E158" s="39"/>
      <c r="F158" s="39"/>
      <c r="G158" s="39"/>
      <c r="H158" s="39"/>
      <c r="I158" s="39"/>
      <c r="J158" s="39"/>
      <c r="K158" s="39"/>
      <c r="L158" s="39"/>
      <c r="M158" s="39"/>
      <c r="N158" s="41">
        <v>1</v>
      </c>
    </row>
    <row r="159" spans="1:14" ht="13.5" thickBot="1">
      <c r="A159" s="40" t="s">
        <v>244</v>
      </c>
      <c r="B159" s="39"/>
      <c r="C159" s="39"/>
      <c r="D159" s="41">
        <v>8</v>
      </c>
      <c r="E159" s="39"/>
      <c r="F159" s="39"/>
      <c r="G159" s="39"/>
      <c r="H159" s="39"/>
      <c r="I159" s="39"/>
      <c r="J159" s="39"/>
      <c r="K159" s="39"/>
      <c r="L159" s="39"/>
      <c r="M159" s="39"/>
      <c r="N159" s="39"/>
    </row>
    <row r="160" spans="1:14" ht="13.5" thickBot="1">
      <c r="A160" s="40" t="s">
        <v>245</v>
      </c>
      <c r="B160" s="39"/>
      <c r="C160" s="39"/>
      <c r="D160" s="39"/>
      <c r="E160" s="39"/>
      <c r="F160" s="39"/>
      <c r="G160" s="39"/>
      <c r="H160" s="39"/>
      <c r="I160" s="41">
        <v>1</v>
      </c>
      <c r="J160" s="39"/>
      <c r="K160" s="39"/>
      <c r="L160" s="39"/>
      <c r="M160" s="39"/>
      <c r="N160" s="39"/>
    </row>
    <row r="161" spans="1:14" ht="13.5" thickBot="1">
      <c r="A161" s="40" t="s">
        <v>246</v>
      </c>
      <c r="B161" s="39"/>
      <c r="C161" s="39"/>
      <c r="D161" s="39"/>
      <c r="E161" s="39"/>
      <c r="F161" s="39"/>
      <c r="G161" s="41">
        <v>2</v>
      </c>
      <c r="H161" s="39"/>
      <c r="I161" s="39"/>
      <c r="J161" s="39"/>
      <c r="K161" s="39"/>
      <c r="L161" s="39"/>
      <c r="M161" s="39"/>
      <c r="N161" s="39"/>
    </row>
    <row r="162" spans="1:14" ht="13.5" thickBot="1">
      <c r="A162" s="40" t="s">
        <v>247</v>
      </c>
      <c r="B162" s="39"/>
      <c r="C162" s="39"/>
      <c r="D162" s="39"/>
      <c r="E162" s="39"/>
      <c r="F162" s="39"/>
      <c r="G162" s="39"/>
      <c r="H162" s="39"/>
      <c r="I162" s="41">
        <v>1</v>
      </c>
      <c r="J162" s="39"/>
      <c r="K162" s="39"/>
      <c r="L162" s="39"/>
      <c r="M162" s="39"/>
      <c r="N162" s="39"/>
    </row>
    <row r="163" spans="1:14" ht="13.5" thickBot="1">
      <c r="A163" s="40" t="s">
        <v>248</v>
      </c>
      <c r="B163" s="39"/>
      <c r="C163" s="39"/>
      <c r="D163" s="39"/>
      <c r="E163" s="39"/>
      <c r="F163" s="39"/>
      <c r="G163" s="39"/>
      <c r="H163" s="39"/>
      <c r="I163" s="41">
        <v>1</v>
      </c>
      <c r="J163" s="39"/>
      <c r="K163" s="39"/>
      <c r="L163" s="39"/>
      <c r="M163" s="39"/>
      <c r="N163" s="39"/>
    </row>
    <row r="164" spans="1:14" ht="13.5" thickBot="1">
      <c r="A164" s="40" t="s">
        <v>249</v>
      </c>
      <c r="B164" s="39"/>
      <c r="C164" s="39"/>
      <c r="D164" s="39"/>
      <c r="E164" s="39"/>
      <c r="F164" s="39"/>
      <c r="G164" s="39"/>
      <c r="H164" s="39"/>
      <c r="I164" s="41">
        <v>1</v>
      </c>
      <c r="J164" s="39"/>
      <c r="K164" s="39"/>
      <c r="L164" s="39"/>
      <c r="M164" s="39"/>
      <c r="N164" s="39"/>
    </row>
    <row r="165" spans="1:14" ht="13.5" thickBot="1">
      <c r="A165" s="40" t="s">
        <v>250</v>
      </c>
      <c r="B165" s="39"/>
      <c r="C165" s="39"/>
      <c r="D165" s="39"/>
      <c r="E165" s="39"/>
      <c r="F165" s="39"/>
      <c r="G165" s="39"/>
      <c r="H165" s="39"/>
      <c r="I165" s="41">
        <v>1</v>
      </c>
      <c r="J165" s="39"/>
      <c r="K165" s="39"/>
      <c r="L165" s="39"/>
      <c r="M165" s="39"/>
      <c r="N165" s="39"/>
    </row>
    <row r="166" spans="1:14" ht="13.5" thickBot="1">
      <c r="A166" s="40" t="s">
        <v>251</v>
      </c>
      <c r="B166" s="39"/>
      <c r="C166" s="39"/>
      <c r="D166" s="39"/>
      <c r="E166" s="39"/>
      <c r="F166" s="39"/>
      <c r="G166" s="39"/>
      <c r="H166" s="39"/>
      <c r="I166" s="41">
        <v>1</v>
      </c>
      <c r="J166" s="39"/>
      <c r="K166" s="39"/>
      <c r="L166" s="39"/>
      <c r="M166" s="39"/>
      <c r="N166" s="39"/>
    </row>
    <row r="167" spans="1:14" ht="13.5" thickBot="1">
      <c r="A167" s="40" t="s">
        <v>252</v>
      </c>
      <c r="B167" s="41">
        <v>1</v>
      </c>
      <c r="C167" s="39"/>
      <c r="D167" s="39"/>
      <c r="E167" s="39"/>
      <c r="F167" s="39"/>
      <c r="G167" s="39"/>
      <c r="H167" s="39"/>
      <c r="I167" s="39"/>
      <c r="J167" s="39"/>
      <c r="K167" s="39"/>
      <c r="L167" s="39"/>
      <c r="M167" s="39"/>
      <c r="N167" s="39"/>
    </row>
    <row r="168" spans="1:14" ht="13.5" thickBot="1">
      <c r="A168" s="40" t="s">
        <v>253</v>
      </c>
      <c r="B168" s="39"/>
      <c r="C168" s="39"/>
      <c r="D168" s="39"/>
      <c r="E168" s="39"/>
      <c r="F168" s="39"/>
      <c r="G168" s="39"/>
      <c r="H168" s="39"/>
      <c r="I168" s="41">
        <v>1</v>
      </c>
      <c r="J168" s="39"/>
      <c r="K168" s="39"/>
      <c r="L168" s="39"/>
      <c r="M168" s="39"/>
      <c r="N168" s="39"/>
    </row>
    <row r="169" spans="1:14" ht="13.5" thickBot="1">
      <c r="A169" s="40" t="s">
        <v>254</v>
      </c>
      <c r="B169" s="39"/>
      <c r="C169" s="39"/>
      <c r="D169" s="39"/>
      <c r="E169" s="39"/>
      <c r="F169" s="39"/>
      <c r="G169" s="39"/>
      <c r="H169" s="39"/>
      <c r="I169" s="41">
        <v>1</v>
      </c>
      <c r="J169" s="39"/>
      <c r="K169" s="39"/>
      <c r="L169" s="39"/>
      <c r="M169" s="39"/>
      <c r="N169" s="39"/>
    </row>
    <row r="170" spans="1:14" ht="13.5" thickBot="1">
      <c r="A170" s="40" t="s">
        <v>255</v>
      </c>
      <c r="B170" s="39"/>
      <c r="C170" s="39"/>
      <c r="D170" s="39"/>
      <c r="E170" s="39"/>
      <c r="F170" s="39"/>
      <c r="G170" s="39"/>
      <c r="H170" s="39"/>
      <c r="I170" s="41">
        <v>1</v>
      </c>
      <c r="J170" s="39"/>
      <c r="K170" s="39"/>
      <c r="L170" s="39"/>
      <c r="M170" s="39"/>
      <c r="N170" s="39"/>
    </row>
    <row r="171" spans="1:14" ht="13.5" thickBot="1">
      <c r="A171" s="40" t="s">
        <v>256</v>
      </c>
      <c r="B171" s="39"/>
      <c r="C171" s="39"/>
      <c r="D171" s="39"/>
      <c r="E171" s="39"/>
      <c r="F171" s="39"/>
      <c r="G171" s="39"/>
      <c r="H171" s="39"/>
      <c r="I171" s="41">
        <v>1</v>
      </c>
      <c r="J171" s="39"/>
      <c r="K171" s="39"/>
      <c r="L171" s="39"/>
      <c r="M171" s="39"/>
      <c r="N171" s="39"/>
    </row>
    <row r="172" spans="1:14" ht="13.5" thickBot="1">
      <c r="A172" s="40" t="s">
        <v>257</v>
      </c>
      <c r="B172" s="39"/>
      <c r="C172" s="39"/>
      <c r="D172" s="39"/>
      <c r="E172" s="39"/>
      <c r="F172" s="39"/>
      <c r="G172" s="39"/>
      <c r="H172" s="39"/>
      <c r="I172" s="41">
        <v>1</v>
      </c>
      <c r="J172" s="39"/>
      <c r="K172" s="39"/>
      <c r="L172" s="39"/>
      <c r="M172" s="39"/>
      <c r="N172" s="39"/>
    </row>
    <row r="173" spans="1:14" ht="13.5" thickBot="1">
      <c r="A173" s="40" t="s">
        <v>258</v>
      </c>
      <c r="B173" s="39"/>
      <c r="C173" s="39"/>
      <c r="D173" s="39"/>
      <c r="E173" s="39"/>
      <c r="F173" s="39"/>
      <c r="G173" s="39"/>
      <c r="H173" s="39"/>
      <c r="I173" s="41">
        <v>2</v>
      </c>
      <c r="J173" s="39"/>
      <c r="K173" s="39"/>
      <c r="L173" s="39"/>
      <c r="M173" s="39"/>
      <c r="N173" s="39"/>
    </row>
    <row r="174" spans="1:14" ht="13.5" thickBot="1">
      <c r="A174" s="40" t="s">
        <v>259</v>
      </c>
      <c r="B174" s="41">
        <v>7</v>
      </c>
      <c r="C174" s="41">
        <v>1</v>
      </c>
      <c r="D174" s="39"/>
      <c r="E174" s="39"/>
      <c r="F174" s="39"/>
      <c r="G174" s="39"/>
      <c r="H174" s="39"/>
      <c r="I174" s="39"/>
      <c r="J174" s="39"/>
      <c r="K174" s="39"/>
      <c r="L174" s="39"/>
      <c r="M174" s="39"/>
      <c r="N174" s="39"/>
    </row>
    <row r="175" spans="1:14" ht="13.5" thickBot="1">
      <c r="A175" s="40" t="s">
        <v>260</v>
      </c>
      <c r="B175" s="39"/>
      <c r="C175" s="39"/>
      <c r="D175" s="39"/>
      <c r="E175" s="39"/>
      <c r="F175" s="39"/>
      <c r="G175" s="39"/>
      <c r="H175" s="39"/>
      <c r="I175" s="41">
        <v>1</v>
      </c>
      <c r="J175" s="39"/>
      <c r="K175" s="39"/>
      <c r="L175" s="39"/>
      <c r="M175" s="39"/>
      <c r="N175" s="39"/>
    </row>
    <row r="176" spans="1:14" ht="13.5" thickBot="1">
      <c r="A176" s="40" t="s">
        <v>261</v>
      </c>
      <c r="B176" s="39"/>
      <c r="C176" s="39"/>
      <c r="D176" s="39"/>
      <c r="E176" s="39"/>
      <c r="F176" s="39"/>
      <c r="G176" s="39"/>
      <c r="H176" s="39"/>
      <c r="I176" s="41">
        <v>1</v>
      </c>
      <c r="J176" s="39"/>
      <c r="K176" s="39"/>
      <c r="L176" s="39"/>
      <c r="M176" s="39"/>
      <c r="N176" s="39"/>
    </row>
    <row r="177" spans="1:14" ht="13.5" thickBot="1">
      <c r="A177" s="40" t="s">
        <v>262</v>
      </c>
      <c r="B177" s="39"/>
      <c r="C177" s="39"/>
      <c r="D177" s="39"/>
      <c r="E177" s="39"/>
      <c r="F177" s="39"/>
      <c r="G177" s="39"/>
      <c r="H177" s="39"/>
      <c r="I177" s="41">
        <v>1</v>
      </c>
      <c r="J177" s="39"/>
      <c r="K177" s="39"/>
      <c r="L177" s="39"/>
      <c r="M177" s="39"/>
      <c r="N177" s="39"/>
    </row>
    <row r="178" spans="1:14" ht="13.5" thickBot="1">
      <c r="A178" s="40" t="s">
        <v>263</v>
      </c>
      <c r="B178" s="39"/>
      <c r="C178" s="39"/>
      <c r="D178" s="39"/>
      <c r="E178" s="39"/>
      <c r="F178" s="39"/>
      <c r="G178" s="39"/>
      <c r="H178" s="39"/>
      <c r="I178" s="41">
        <v>1</v>
      </c>
      <c r="J178" s="39"/>
      <c r="K178" s="39"/>
      <c r="L178" s="39"/>
      <c r="M178" s="39"/>
      <c r="N178" s="39"/>
    </row>
    <row r="179" spans="1:14" ht="13.5" thickBot="1">
      <c r="A179" s="40" t="s">
        <v>264</v>
      </c>
      <c r="B179" s="39"/>
      <c r="C179" s="39"/>
      <c r="D179" s="39"/>
      <c r="E179" s="39"/>
      <c r="F179" s="39"/>
      <c r="G179" s="39"/>
      <c r="H179" s="39"/>
      <c r="I179" s="41">
        <v>1</v>
      </c>
      <c r="J179" s="39"/>
      <c r="K179" s="39"/>
      <c r="L179" s="39"/>
      <c r="M179" s="39"/>
      <c r="N179" s="39"/>
    </row>
    <row r="180" spans="1:14" ht="13.5" thickBot="1">
      <c r="A180" s="40" t="s">
        <v>265</v>
      </c>
      <c r="B180" s="39"/>
      <c r="C180" s="39"/>
      <c r="D180" s="39"/>
      <c r="E180" s="39"/>
      <c r="F180" s="39"/>
      <c r="G180" s="39"/>
      <c r="H180" s="39"/>
      <c r="I180" s="41">
        <v>1</v>
      </c>
      <c r="J180" s="39"/>
      <c r="K180" s="39"/>
      <c r="L180" s="39"/>
      <c r="M180" s="39"/>
      <c r="N180" s="39"/>
    </row>
    <row r="181" spans="1:14" ht="13.5" thickBot="1">
      <c r="A181" s="40" t="s">
        <v>266</v>
      </c>
      <c r="B181" s="39"/>
      <c r="C181" s="39"/>
      <c r="D181" s="39"/>
      <c r="E181" s="39"/>
      <c r="F181" s="39"/>
      <c r="G181" s="39"/>
      <c r="H181" s="39"/>
      <c r="I181" s="41">
        <v>1</v>
      </c>
      <c r="J181" s="39"/>
      <c r="K181" s="39"/>
      <c r="L181" s="39"/>
      <c r="M181" s="39"/>
      <c r="N181" s="39"/>
    </row>
    <row r="182" spans="1:14" ht="13.5" thickBot="1">
      <c r="A182" s="40" t="s">
        <v>267</v>
      </c>
      <c r="B182" s="39"/>
      <c r="C182" s="39"/>
      <c r="D182" s="39"/>
      <c r="E182" s="39"/>
      <c r="F182" s="39"/>
      <c r="G182" s="39"/>
      <c r="H182" s="39"/>
      <c r="I182" s="41">
        <v>1</v>
      </c>
      <c r="J182" s="39"/>
      <c r="K182" s="39"/>
      <c r="L182" s="39"/>
      <c r="M182" s="39"/>
      <c r="N182" s="39"/>
    </row>
    <row r="183" spans="1:14" ht="13.5" thickBot="1">
      <c r="A183" s="40" t="s">
        <v>268</v>
      </c>
      <c r="B183" s="39"/>
      <c r="C183" s="39"/>
      <c r="D183" s="39"/>
      <c r="E183" s="39"/>
      <c r="F183" s="39"/>
      <c r="G183" s="39"/>
      <c r="H183" s="39"/>
      <c r="I183" s="41">
        <v>1</v>
      </c>
      <c r="J183" s="39"/>
      <c r="K183" s="39"/>
      <c r="L183" s="39"/>
      <c r="M183" s="39"/>
      <c r="N183" s="39"/>
    </row>
    <row r="184" spans="1:14" ht="13.5" thickBot="1">
      <c r="A184" s="40" t="s">
        <v>269</v>
      </c>
      <c r="B184" s="39"/>
      <c r="C184" s="39"/>
      <c r="D184" s="41">
        <v>14</v>
      </c>
      <c r="E184" s="39"/>
      <c r="F184" s="39"/>
      <c r="G184" s="39"/>
      <c r="H184" s="39"/>
      <c r="I184" s="39"/>
      <c r="J184" s="39"/>
      <c r="K184" s="39"/>
      <c r="L184" s="39"/>
      <c r="M184" s="39"/>
      <c r="N184" s="39"/>
    </row>
    <row r="185" spans="1:14" ht="13.5" thickBot="1">
      <c r="A185" s="40" t="s">
        <v>270</v>
      </c>
      <c r="B185" s="39"/>
      <c r="C185" s="39"/>
      <c r="D185" s="39"/>
      <c r="E185" s="39"/>
      <c r="F185" s="39"/>
      <c r="G185" s="39"/>
      <c r="H185" s="39"/>
      <c r="I185" s="41">
        <v>27</v>
      </c>
      <c r="J185" s="39"/>
      <c r="K185" s="39"/>
      <c r="L185" s="39"/>
      <c r="M185" s="39"/>
      <c r="N185" s="39"/>
    </row>
    <row r="186" spans="1:14" ht="13.5" thickBot="1">
      <c r="A186" s="40" t="s">
        <v>271</v>
      </c>
      <c r="B186" s="39"/>
      <c r="C186" s="39"/>
      <c r="D186" s="39"/>
      <c r="E186" s="39"/>
      <c r="F186" s="39"/>
      <c r="G186" s="39"/>
      <c r="H186" s="39"/>
      <c r="I186" s="41">
        <v>20</v>
      </c>
      <c r="J186" s="41">
        <v>3</v>
      </c>
      <c r="K186" s="39"/>
      <c r="L186" s="39"/>
      <c r="M186" s="39"/>
      <c r="N186" s="39"/>
    </row>
    <row r="187" spans="1:14" ht="13.5" thickBot="1">
      <c r="A187" s="40" t="s">
        <v>272</v>
      </c>
      <c r="B187" s="39"/>
      <c r="C187" s="39"/>
      <c r="D187" s="39"/>
      <c r="E187" s="39"/>
      <c r="F187" s="39"/>
      <c r="G187" s="39"/>
      <c r="H187" s="39"/>
      <c r="I187" s="41">
        <v>10</v>
      </c>
      <c r="J187" s="39"/>
      <c r="K187" s="39"/>
      <c r="L187" s="39"/>
      <c r="M187" s="39"/>
      <c r="N187" s="41">
        <v>1</v>
      </c>
    </row>
    <row r="188" spans="1:14" ht="13.5" thickBot="1">
      <c r="A188" s="40" t="s">
        <v>273</v>
      </c>
      <c r="B188" s="39"/>
      <c r="C188" s="39"/>
      <c r="D188" s="39"/>
      <c r="E188" s="39"/>
      <c r="F188" s="39"/>
      <c r="G188" s="39"/>
      <c r="H188" s="39"/>
      <c r="I188" s="41">
        <v>3</v>
      </c>
      <c r="J188" s="39"/>
      <c r="K188" s="39"/>
      <c r="L188" s="39"/>
      <c r="M188" s="39"/>
      <c r="N188" s="39"/>
    </row>
    <row r="189" spans="1:14" ht="13.5" thickBot="1">
      <c r="A189" s="40" t="s">
        <v>274</v>
      </c>
      <c r="B189" s="39"/>
      <c r="C189" s="39"/>
      <c r="D189" s="39"/>
      <c r="E189" s="39"/>
      <c r="F189" s="39"/>
      <c r="G189" s="39"/>
      <c r="H189" s="39"/>
      <c r="I189" s="41">
        <v>4</v>
      </c>
      <c r="J189" s="39"/>
      <c r="K189" s="39"/>
      <c r="L189" s="39"/>
      <c r="M189" s="39"/>
      <c r="N189" s="39"/>
    </row>
    <row r="190" spans="1:14" ht="13.5" thickBot="1">
      <c r="A190" s="40" t="s">
        <v>275</v>
      </c>
      <c r="B190" s="39"/>
      <c r="C190" s="39"/>
      <c r="D190" s="39"/>
      <c r="E190" s="39"/>
      <c r="F190" s="39"/>
      <c r="G190" s="39"/>
      <c r="H190" s="39"/>
      <c r="I190" s="41">
        <v>2</v>
      </c>
      <c r="J190" s="39"/>
      <c r="K190" s="39"/>
      <c r="L190" s="39"/>
      <c r="M190" s="39"/>
      <c r="N190" s="39"/>
    </row>
    <row r="191" spans="1:14" ht="13.5" thickBot="1">
      <c r="A191" s="40" t="s">
        <v>276</v>
      </c>
      <c r="B191" s="39"/>
      <c r="C191" s="39"/>
      <c r="D191" s="39"/>
      <c r="E191" s="39"/>
      <c r="F191" s="39"/>
      <c r="G191" s="39"/>
      <c r="H191" s="39"/>
      <c r="I191" s="41">
        <v>1</v>
      </c>
      <c r="J191" s="39"/>
      <c r="K191" s="39"/>
      <c r="L191" s="39"/>
      <c r="M191" s="39"/>
      <c r="N191" s="39"/>
    </row>
    <row r="192" spans="1:14" ht="13.5" thickBot="1">
      <c r="A192" s="40" t="s">
        <v>277</v>
      </c>
      <c r="B192" s="39"/>
      <c r="C192" s="41">
        <v>1</v>
      </c>
      <c r="D192" s="41">
        <v>39</v>
      </c>
      <c r="E192" s="41">
        <v>5</v>
      </c>
      <c r="F192" s="39"/>
      <c r="G192" s="39"/>
      <c r="H192" s="39"/>
      <c r="I192" s="39"/>
      <c r="J192" s="39"/>
      <c r="K192" s="39"/>
      <c r="L192" s="39"/>
      <c r="M192" s="39"/>
      <c r="N192" s="39"/>
    </row>
    <row r="193" spans="1:14" ht="13.5" thickBot="1">
      <c r="A193" s="40" t="s">
        <v>278</v>
      </c>
      <c r="B193" s="39"/>
      <c r="C193" s="39"/>
      <c r="D193" s="41">
        <v>2</v>
      </c>
      <c r="E193" s="39"/>
      <c r="F193" s="39"/>
      <c r="G193" s="39"/>
      <c r="H193" s="39"/>
      <c r="I193" s="39"/>
      <c r="J193" s="39"/>
      <c r="K193" s="39"/>
      <c r="L193" s="39"/>
      <c r="M193" s="39"/>
      <c r="N193" s="39"/>
    </row>
    <row r="194" spans="1:14" ht="13.5" thickBot="1">
      <c r="A194" s="40" t="s">
        <v>279</v>
      </c>
      <c r="B194" s="39"/>
      <c r="C194" s="39"/>
      <c r="D194" s="39"/>
      <c r="E194" s="39"/>
      <c r="F194" s="39"/>
      <c r="G194" s="41">
        <v>4</v>
      </c>
      <c r="H194" s="39"/>
      <c r="I194" s="39"/>
      <c r="J194" s="39"/>
      <c r="K194" s="39"/>
      <c r="L194" s="39"/>
      <c r="M194" s="39"/>
      <c r="N194" s="39"/>
    </row>
    <row r="195" spans="1:14" ht="13.5" thickBot="1">
      <c r="A195" s="40" t="s">
        <v>280</v>
      </c>
      <c r="B195" s="39"/>
      <c r="C195" s="39"/>
      <c r="D195" s="39"/>
      <c r="E195" s="39"/>
      <c r="F195" s="39"/>
      <c r="G195" s="41">
        <v>4</v>
      </c>
      <c r="H195" s="39"/>
      <c r="I195" s="39"/>
      <c r="J195" s="39"/>
      <c r="K195" s="39"/>
      <c r="L195" s="39"/>
      <c r="M195" s="39"/>
      <c r="N195" s="39"/>
    </row>
    <row r="196" spans="1:14" ht="13.5" thickBot="1">
      <c r="A196" s="40" t="s">
        <v>281</v>
      </c>
      <c r="B196" s="39"/>
      <c r="C196" s="39"/>
      <c r="D196" s="39"/>
      <c r="E196" s="39"/>
      <c r="F196" s="39"/>
      <c r="G196" s="39"/>
      <c r="H196" s="39"/>
      <c r="I196" s="41">
        <v>1</v>
      </c>
      <c r="J196" s="39"/>
      <c r="K196" s="39"/>
      <c r="L196" s="39"/>
      <c r="M196" s="39"/>
      <c r="N196" s="39"/>
    </row>
    <row r="197" spans="1:14" ht="13.5" thickBot="1">
      <c r="A197" s="40" t="s">
        <v>282</v>
      </c>
      <c r="B197" s="39"/>
      <c r="C197" s="39"/>
      <c r="D197" s="39"/>
      <c r="E197" s="39"/>
      <c r="F197" s="39"/>
      <c r="G197" s="39"/>
      <c r="H197" s="39"/>
      <c r="I197" s="41">
        <v>1</v>
      </c>
      <c r="J197" s="39"/>
      <c r="K197" s="39"/>
      <c r="L197" s="39"/>
      <c r="M197" s="39"/>
      <c r="N197" s="39"/>
    </row>
    <row r="198" spans="1:14" ht="13.5" thickBot="1">
      <c r="A198" s="40" t="s">
        <v>283</v>
      </c>
      <c r="B198" s="39"/>
      <c r="C198" s="39"/>
      <c r="D198" s="39"/>
      <c r="E198" s="39"/>
      <c r="F198" s="39"/>
      <c r="G198" s="41">
        <v>9</v>
      </c>
      <c r="H198" s="39"/>
      <c r="I198" s="39"/>
      <c r="J198" s="39"/>
      <c r="K198" s="39"/>
      <c r="L198" s="39"/>
      <c r="M198" s="39"/>
      <c r="N198" s="39"/>
    </row>
    <row r="199" spans="1:14" ht="13.5" thickBot="1">
      <c r="A199" s="40" t="s">
        <v>284</v>
      </c>
      <c r="B199" s="39"/>
      <c r="C199" s="39"/>
      <c r="D199" s="39"/>
      <c r="E199" s="39"/>
      <c r="F199" s="39"/>
      <c r="G199" s="41">
        <v>2</v>
      </c>
      <c r="H199" s="39"/>
      <c r="I199" s="39"/>
      <c r="J199" s="39"/>
      <c r="K199" s="39"/>
      <c r="L199" s="39"/>
      <c r="M199" s="39"/>
      <c r="N199" s="39"/>
    </row>
    <row r="200" spans="1:14" ht="13.5" thickBot="1">
      <c r="A200" s="40" t="s">
        <v>285</v>
      </c>
      <c r="B200" s="39"/>
      <c r="C200" s="39"/>
      <c r="D200" s="39"/>
      <c r="E200" s="39"/>
      <c r="F200" s="39"/>
      <c r="G200" s="41">
        <v>3</v>
      </c>
      <c r="H200" s="39"/>
      <c r="I200" s="39"/>
      <c r="J200" s="39"/>
      <c r="K200" s="39"/>
      <c r="L200" s="39"/>
      <c r="M200" s="39"/>
      <c r="N200" s="39"/>
    </row>
    <row r="201" spans="1:14" ht="13.5" thickBot="1">
      <c r="A201" s="40" t="s">
        <v>286</v>
      </c>
      <c r="B201" s="39"/>
      <c r="C201" s="39"/>
      <c r="D201" s="39"/>
      <c r="E201" s="39"/>
      <c r="F201" s="39"/>
      <c r="G201" s="41">
        <v>2</v>
      </c>
      <c r="H201" s="39"/>
      <c r="I201" s="39"/>
      <c r="J201" s="39"/>
      <c r="K201" s="39"/>
      <c r="L201" s="39"/>
      <c r="M201" s="39"/>
      <c r="N201" s="39"/>
    </row>
    <row r="202" spans="1:14" ht="13.5" thickBot="1">
      <c r="A202" s="40" t="s">
        <v>287</v>
      </c>
      <c r="B202" s="39"/>
      <c r="C202" s="39"/>
      <c r="D202" s="39"/>
      <c r="E202" s="39"/>
      <c r="F202" s="39"/>
      <c r="G202" s="41">
        <v>1</v>
      </c>
      <c r="H202" s="39"/>
      <c r="I202" s="39"/>
      <c r="J202" s="39"/>
      <c r="K202" s="39"/>
      <c r="L202" s="39"/>
      <c r="M202" s="39"/>
      <c r="N202" s="39"/>
    </row>
    <row r="203" spans="1:14" ht="13.5" thickBot="1">
      <c r="A203" s="40" t="s">
        <v>288</v>
      </c>
      <c r="B203" s="39"/>
      <c r="C203" s="39"/>
      <c r="D203" s="39"/>
      <c r="E203" s="39"/>
      <c r="F203" s="39"/>
      <c r="G203" s="39"/>
      <c r="H203" s="39"/>
      <c r="I203" s="41">
        <v>3</v>
      </c>
      <c r="J203" s="39"/>
      <c r="K203" s="39"/>
      <c r="L203" s="39"/>
      <c r="M203" s="39"/>
      <c r="N203" s="39"/>
    </row>
    <row r="204" spans="1:14" ht="13.5" thickBot="1">
      <c r="A204" s="40" t="s">
        <v>289</v>
      </c>
      <c r="B204" s="39"/>
      <c r="C204" s="39"/>
      <c r="D204" s="39"/>
      <c r="E204" s="39"/>
      <c r="F204" s="39"/>
      <c r="G204" s="39"/>
      <c r="H204" s="39"/>
      <c r="I204" s="41">
        <v>5</v>
      </c>
      <c r="J204" s="39"/>
      <c r="K204" s="39"/>
      <c r="L204" s="39"/>
      <c r="M204" s="39"/>
      <c r="N204" s="39"/>
    </row>
    <row r="205" spans="1:14" ht="13.5" thickBot="1">
      <c r="A205" s="40" t="s">
        <v>290</v>
      </c>
      <c r="B205" s="39"/>
      <c r="C205" s="39"/>
      <c r="D205" s="39"/>
      <c r="E205" s="39"/>
      <c r="F205" s="39"/>
      <c r="G205" s="39"/>
      <c r="H205" s="39"/>
      <c r="I205" s="41">
        <v>6</v>
      </c>
      <c r="J205" s="41">
        <v>1</v>
      </c>
      <c r="K205" s="39"/>
      <c r="L205" s="39"/>
      <c r="M205" s="39"/>
      <c r="N205" s="39"/>
    </row>
    <row r="206" spans="1:14" ht="13.5" thickBot="1">
      <c r="A206" s="40" t="s">
        <v>291</v>
      </c>
      <c r="B206" s="39"/>
      <c r="C206" s="39"/>
      <c r="D206" s="39"/>
      <c r="E206" s="39"/>
      <c r="F206" s="39"/>
      <c r="G206" s="39"/>
      <c r="H206" s="39"/>
      <c r="I206" s="41">
        <v>9</v>
      </c>
      <c r="J206" s="39"/>
      <c r="K206" s="39"/>
      <c r="L206" s="39"/>
      <c r="M206" s="39"/>
      <c r="N206" s="39"/>
    </row>
    <row r="207" spans="1:14" ht="13.5" thickBot="1">
      <c r="A207" s="40" t="s">
        <v>292</v>
      </c>
      <c r="B207" s="39"/>
      <c r="C207" s="39"/>
      <c r="D207" s="39"/>
      <c r="E207" s="39"/>
      <c r="F207" s="39"/>
      <c r="G207" s="41">
        <v>4</v>
      </c>
      <c r="H207" s="39"/>
      <c r="I207" s="39"/>
      <c r="J207" s="39"/>
      <c r="K207" s="39"/>
      <c r="L207" s="39"/>
      <c r="M207" s="39"/>
      <c r="N207" s="39"/>
    </row>
    <row r="208" spans="1:14" ht="13.5" thickBot="1">
      <c r="A208" s="40" t="s">
        <v>293</v>
      </c>
      <c r="B208" s="39"/>
      <c r="C208" s="39"/>
      <c r="D208" s="39"/>
      <c r="E208" s="39"/>
      <c r="F208" s="39"/>
      <c r="G208" s="41">
        <v>6</v>
      </c>
      <c r="H208" s="39"/>
      <c r="I208" s="39"/>
      <c r="J208" s="39"/>
      <c r="K208" s="39"/>
      <c r="L208" s="39"/>
      <c r="M208" s="39"/>
      <c r="N208" s="39"/>
    </row>
    <row r="209" spans="1:14" ht="13.5" thickBot="1">
      <c r="A209" s="40" t="s">
        <v>294</v>
      </c>
      <c r="B209" s="39"/>
      <c r="C209" s="39"/>
      <c r="D209" s="39"/>
      <c r="E209" s="39"/>
      <c r="F209" s="39"/>
      <c r="G209" s="39"/>
      <c r="H209" s="39"/>
      <c r="I209" s="41">
        <v>7</v>
      </c>
      <c r="J209" s="39"/>
      <c r="K209" s="39"/>
      <c r="L209" s="39"/>
      <c r="M209" s="39"/>
      <c r="N209" s="39"/>
    </row>
    <row r="210" spans="1:14" ht="13.5" thickBot="1">
      <c r="A210" s="40" t="s">
        <v>295</v>
      </c>
      <c r="B210" s="39"/>
      <c r="C210" s="39"/>
      <c r="D210" s="39"/>
      <c r="E210" s="39"/>
      <c r="F210" s="39"/>
      <c r="G210" s="39"/>
      <c r="H210" s="39"/>
      <c r="I210" s="41">
        <v>8</v>
      </c>
      <c r="J210" s="39"/>
      <c r="K210" s="39"/>
      <c r="L210" s="39"/>
      <c r="M210" s="39"/>
      <c r="N210" s="39"/>
    </row>
    <row r="211" spans="1:14" ht="13.5" thickBot="1">
      <c r="A211" s="40" t="s">
        <v>296</v>
      </c>
      <c r="B211" s="39"/>
      <c r="C211" s="39"/>
      <c r="D211" s="39"/>
      <c r="E211" s="39"/>
      <c r="F211" s="39"/>
      <c r="G211" s="39"/>
      <c r="H211" s="39"/>
      <c r="I211" s="41">
        <v>21</v>
      </c>
      <c r="J211" s="39"/>
      <c r="K211" s="39"/>
      <c r="L211" s="39"/>
      <c r="M211" s="39"/>
      <c r="N211" s="39"/>
    </row>
    <row r="212" spans="1:14" ht="13.5" thickBot="1">
      <c r="A212" s="40" t="s">
        <v>297</v>
      </c>
      <c r="B212" s="39"/>
      <c r="C212" s="39"/>
      <c r="D212" s="39"/>
      <c r="E212" s="39"/>
      <c r="F212" s="39"/>
      <c r="G212" s="39"/>
      <c r="H212" s="39"/>
      <c r="I212" s="41">
        <v>1</v>
      </c>
      <c r="J212" s="39"/>
      <c r="K212" s="39"/>
      <c r="L212" s="39"/>
      <c r="M212" s="39"/>
      <c r="N212" s="39"/>
    </row>
    <row r="213" spans="1:14" ht="13.5" thickBot="1">
      <c r="A213" s="40" t="s">
        <v>298</v>
      </c>
      <c r="B213" s="39"/>
      <c r="C213" s="39"/>
      <c r="D213" s="39"/>
      <c r="E213" s="39"/>
      <c r="F213" s="39"/>
      <c r="G213" s="41">
        <v>7</v>
      </c>
      <c r="H213" s="39"/>
      <c r="I213" s="39"/>
      <c r="J213" s="39"/>
      <c r="K213" s="39"/>
      <c r="L213" s="39"/>
      <c r="M213" s="39"/>
      <c r="N213" s="39"/>
    </row>
    <row r="214" spans="1:14" ht="13.5" thickBot="1">
      <c r="A214" s="40" t="s">
        <v>299</v>
      </c>
      <c r="B214" s="39"/>
      <c r="C214" s="39"/>
      <c r="D214" s="39"/>
      <c r="E214" s="39"/>
      <c r="F214" s="39"/>
      <c r="G214" s="41">
        <v>1</v>
      </c>
      <c r="H214" s="39"/>
      <c r="I214" s="39"/>
      <c r="J214" s="39"/>
      <c r="K214" s="39"/>
      <c r="L214" s="39"/>
      <c r="M214" s="39"/>
      <c r="N214" s="39"/>
    </row>
    <row r="215" spans="1:14" ht="13.5" thickBot="1">
      <c r="A215" s="40" t="s">
        <v>300</v>
      </c>
      <c r="B215" s="39"/>
      <c r="C215" s="39"/>
      <c r="D215" s="39"/>
      <c r="E215" s="39"/>
      <c r="F215" s="39"/>
      <c r="G215" s="39"/>
      <c r="H215" s="39"/>
      <c r="I215" s="41">
        <v>1</v>
      </c>
      <c r="J215" s="39"/>
      <c r="K215" s="39"/>
      <c r="L215" s="39"/>
      <c r="M215" s="39"/>
      <c r="N215" s="39"/>
    </row>
    <row r="216" spans="1:14" ht="13.5" thickBot="1">
      <c r="A216" s="40" t="s">
        <v>301</v>
      </c>
      <c r="B216" s="39"/>
      <c r="C216" s="39"/>
      <c r="D216" s="39"/>
      <c r="E216" s="39"/>
      <c r="F216" s="39"/>
      <c r="G216" s="39"/>
      <c r="H216" s="39"/>
      <c r="I216" s="41">
        <v>3</v>
      </c>
      <c r="J216" s="39"/>
      <c r="K216" s="39"/>
      <c r="L216" s="39"/>
      <c r="M216" s="39"/>
      <c r="N216" s="39"/>
    </row>
    <row r="217" spans="1:14" ht="13.5" thickBot="1">
      <c r="A217" s="40" t="s">
        <v>302</v>
      </c>
      <c r="B217" s="39"/>
      <c r="C217" s="39"/>
      <c r="D217" s="39"/>
      <c r="E217" s="39"/>
      <c r="F217" s="39"/>
      <c r="G217" s="39"/>
      <c r="H217" s="39"/>
      <c r="I217" s="41">
        <v>2</v>
      </c>
      <c r="J217" s="39"/>
      <c r="K217" s="39"/>
      <c r="L217" s="39"/>
      <c r="M217" s="39"/>
      <c r="N217" s="39"/>
    </row>
    <row r="218" spans="1:14" ht="13.5" thickBot="1">
      <c r="A218" s="40" t="s">
        <v>303</v>
      </c>
      <c r="B218" s="39"/>
      <c r="C218" s="39"/>
      <c r="D218" s="39"/>
      <c r="E218" s="39"/>
      <c r="F218" s="39"/>
      <c r="G218" s="41">
        <v>6</v>
      </c>
      <c r="H218" s="39"/>
      <c r="I218" s="39"/>
      <c r="J218" s="39"/>
      <c r="K218" s="39"/>
      <c r="L218" s="39"/>
      <c r="M218" s="39"/>
      <c r="N218" s="39"/>
    </row>
    <row r="219" spans="1:14" ht="13.5" thickBot="1">
      <c r="A219" s="40" t="s">
        <v>304</v>
      </c>
      <c r="B219" s="39"/>
      <c r="C219" s="39"/>
      <c r="D219" s="39"/>
      <c r="E219" s="39"/>
      <c r="F219" s="39"/>
      <c r="G219" s="41">
        <v>5</v>
      </c>
      <c r="H219" s="39"/>
      <c r="I219" s="39"/>
      <c r="J219" s="39"/>
      <c r="K219" s="39"/>
      <c r="L219" s="39"/>
      <c r="M219" s="39"/>
      <c r="N219" s="39"/>
    </row>
    <row r="220" spans="1:14" ht="13.5" thickBot="1">
      <c r="A220" s="40" t="s">
        <v>305</v>
      </c>
      <c r="B220" s="39"/>
      <c r="C220" s="39"/>
      <c r="D220" s="39"/>
      <c r="E220" s="39"/>
      <c r="F220" s="39"/>
      <c r="G220" s="39"/>
      <c r="H220" s="39"/>
      <c r="I220" s="41">
        <v>1</v>
      </c>
      <c r="J220" s="39"/>
      <c r="K220" s="39"/>
      <c r="L220" s="39"/>
      <c r="M220" s="39"/>
      <c r="N220" s="39"/>
    </row>
    <row r="221" spans="1:14" ht="13.5" thickBot="1">
      <c r="A221" s="40" t="s">
        <v>306</v>
      </c>
      <c r="B221" s="39"/>
      <c r="C221" s="39"/>
      <c r="D221" s="39"/>
      <c r="E221" s="39"/>
      <c r="F221" s="39"/>
      <c r="G221" s="39"/>
      <c r="H221" s="39"/>
      <c r="I221" s="41">
        <v>1</v>
      </c>
      <c r="J221" s="39"/>
      <c r="K221" s="39"/>
      <c r="L221" s="39"/>
      <c r="M221" s="39"/>
      <c r="N221" s="39"/>
    </row>
    <row r="222" spans="1:14" ht="13.5" thickBot="1">
      <c r="A222" s="40" t="s">
        <v>307</v>
      </c>
      <c r="B222" s="39"/>
      <c r="C222" s="39"/>
      <c r="D222" s="39"/>
      <c r="E222" s="39"/>
      <c r="F222" s="39"/>
      <c r="G222" s="39"/>
      <c r="H222" s="39"/>
      <c r="I222" s="41">
        <v>2</v>
      </c>
      <c r="J222" s="39"/>
      <c r="K222" s="39"/>
      <c r="L222" s="39"/>
      <c r="M222" s="39"/>
      <c r="N222" s="39"/>
    </row>
    <row r="223" spans="1:14" ht="13.5" thickBot="1">
      <c r="A223" s="40" t="s">
        <v>308</v>
      </c>
      <c r="B223" s="39"/>
      <c r="C223" s="39"/>
      <c r="D223" s="39"/>
      <c r="E223" s="39"/>
      <c r="F223" s="39"/>
      <c r="G223" s="39"/>
      <c r="H223" s="41">
        <v>12</v>
      </c>
      <c r="I223" s="39"/>
      <c r="J223" s="39"/>
      <c r="K223" s="39"/>
      <c r="L223" s="39"/>
      <c r="M223" s="39"/>
      <c r="N223" s="39"/>
    </row>
    <row r="224" spans="1:14" ht="13.5" thickBot="1">
      <c r="A224" s="40" t="s">
        <v>309</v>
      </c>
      <c r="B224" s="39"/>
      <c r="C224" s="39"/>
      <c r="D224" s="39"/>
      <c r="E224" s="39"/>
      <c r="F224" s="39"/>
      <c r="G224" s="39"/>
      <c r="H224" s="41">
        <v>2</v>
      </c>
      <c r="I224" s="39"/>
      <c r="J224" s="39"/>
      <c r="K224" s="39"/>
      <c r="L224" s="39"/>
      <c r="M224" s="39"/>
      <c r="N224" s="39"/>
    </row>
    <row r="225" spans="1:14" ht="13.5" thickBot="1">
      <c r="A225" s="40" t="s">
        <v>310</v>
      </c>
      <c r="B225" s="39"/>
      <c r="C225" s="39"/>
      <c r="D225" s="39"/>
      <c r="E225" s="39"/>
      <c r="F225" s="39"/>
      <c r="G225" s="39"/>
      <c r="H225" s="39"/>
      <c r="I225" s="41">
        <v>6</v>
      </c>
      <c r="J225" s="41">
        <v>2</v>
      </c>
      <c r="K225" s="39"/>
      <c r="L225" s="39"/>
      <c r="M225" s="39"/>
      <c r="N225" s="41">
        <v>5</v>
      </c>
    </row>
    <row r="226" spans="1:14" ht="13.5" thickBot="1">
      <c r="A226" s="40" t="s">
        <v>311</v>
      </c>
      <c r="B226" s="39"/>
      <c r="C226" s="39"/>
      <c r="D226" s="39"/>
      <c r="E226" s="39"/>
      <c r="F226" s="39"/>
      <c r="G226" s="39"/>
      <c r="H226" s="39"/>
      <c r="I226" s="41">
        <v>18</v>
      </c>
      <c r="J226" s="41">
        <v>3</v>
      </c>
      <c r="K226" s="39"/>
      <c r="L226" s="39"/>
      <c r="M226" s="39"/>
      <c r="N226" s="41">
        <v>3</v>
      </c>
    </row>
    <row r="227" spans="1:14" ht="13.5" thickBot="1">
      <c r="A227" s="40" t="s">
        <v>312</v>
      </c>
      <c r="B227" s="39"/>
      <c r="C227" s="39"/>
      <c r="D227" s="39"/>
      <c r="E227" s="39"/>
      <c r="F227" s="39"/>
      <c r="G227" s="39"/>
      <c r="H227" s="39"/>
      <c r="I227" s="41">
        <v>10</v>
      </c>
      <c r="J227" s="41">
        <v>4</v>
      </c>
      <c r="K227" s="39"/>
      <c r="L227" s="39"/>
      <c r="M227" s="39"/>
      <c r="N227" s="39"/>
    </row>
    <row r="228" spans="1:14" ht="13.5" thickBot="1">
      <c r="A228" s="40" t="s">
        <v>313</v>
      </c>
      <c r="B228" s="39"/>
      <c r="C228" s="39"/>
      <c r="D228" s="39"/>
      <c r="E228" s="39"/>
      <c r="F228" s="39"/>
      <c r="G228" s="39"/>
      <c r="H228" s="39"/>
      <c r="I228" s="41">
        <v>13</v>
      </c>
      <c r="J228" s="41">
        <v>1</v>
      </c>
      <c r="K228" s="39"/>
      <c r="L228" s="39"/>
      <c r="M228" s="39"/>
      <c r="N228" s="41">
        <v>2</v>
      </c>
    </row>
    <row r="229" spans="1:14" ht="13.5" thickBot="1">
      <c r="A229" s="40" t="s">
        <v>314</v>
      </c>
      <c r="B229" s="39"/>
      <c r="C229" s="39"/>
      <c r="D229" s="39"/>
      <c r="E229" s="39"/>
      <c r="F229" s="39"/>
      <c r="G229" s="39"/>
      <c r="H229" s="39"/>
      <c r="I229" s="41">
        <v>1</v>
      </c>
      <c r="J229" s="39"/>
      <c r="K229" s="39"/>
      <c r="L229" s="39"/>
      <c r="M229" s="39"/>
      <c r="N229" s="39"/>
    </row>
    <row r="230" spans="1:14" ht="13.5" thickBot="1">
      <c r="A230" s="40" t="s">
        <v>315</v>
      </c>
      <c r="B230" s="39"/>
      <c r="C230" s="39"/>
      <c r="D230" s="39"/>
      <c r="E230" s="39"/>
      <c r="F230" s="39"/>
      <c r="G230" s="39"/>
      <c r="H230" s="39"/>
      <c r="I230" s="41">
        <v>2</v>
      </c>
      <c r="J230" s="39"/>
      <c r="K230" s="39"/>
      <c r="L230" s="39"/>
      <c r="M230" s="39"/>
      <c r="N230" s="39"/>
    </row>
    <row r="231" spans="1:14" ht="13.5" thickBot="1">
      <c r="A231" s="40" t="s">
        <v>316</v>
      </c>
      <c r="B231" s="39"/>
      <c r="C231" s="39"/>
      <c r="D231" s="39"/>
      <c r="E231" s="39"/>
      <c r="F231" s="39"/>
      <c r="G231" s="39"/>
      <c r="H231" s="39"/>
      <c r="I231" s="41">
        <v>2</v>
      </c>
      <c r="J231" s="39"/>
      <c r="K231" s="39"/>
      <c r="L231" s="39"/>
      <c r="M231" s="39"/>
      <c r="N231" s="39"/>
    </row>
    <row r="232" spans="1:14" ht="13.5" thickBot="1">
      <c r="A232" s="40" t="s">
        <v>317</v>
      </c>
      <c r="B232" s="39"/>
      <c r="C232" s="39"/>
      <c r="D232" s="39"/>
      <c r="E232" s="39"/>
      <c r="F232" s="39"/>
      <c r="G232" s="39"/>
      <c r="H232" s="39"/>
      <c r="I232" s="41">
        <v>5</v>
      </c>
      <c r="J232" s="39"/>
      <c r="K232" s="39"/>
      <c r="L232" s="39"/>
      <c r="M232" s="39"/>
      <c r="N232" s="39"/>
    </row>
    <row r="233" spans="1:14" ht="13.5" thickBot="1">
      <c r="A233" s="40" t="s">
        <v>318</v>
      </c>
      <c r="B233" s="39"/>
      <c r="C233" s="39"/>
      <c r="D233" s="39"/>
      <c r="E233" s="39"/>
      <c r="F233" s="39"/>
      <c r="G233" s="39"/>
      <c r="H233" s="41">
        <v>1</v>
      </c>
      <c r="I233" s="39"/>
      <c r="J233" s="39"/>
      <c r="K233" s="39"/>
      <c r="L233" s="39"/>
      <c r="M233" s="39"/>
      <c r="N233" s="39"/>
    </row>
    <row r="234" spans="1:14" ht="13.5" thickBot="1">
      <c r="A234" s="40" t="s">
        <v>319</v>
      </c>
      <c r="B234" s="39"/>
      <c r="C234" s="39"/>
      <c r="D234" s="39"/>
      <c r="E234" s="39"/>
      <c r="F234" s="39"/>
      <c r="G234" s="41">
        <v>8</v>
      </c>
      <c r="H234" s="39"/>
      <c r="I234" s="39"/>
      <c r="J234" s="39"/>
      <c r="K234" s="39"/>
      <c r="L234" s="39"/>
      <c r="M234" s="39"/>
      <c r="N234" s="39"/>
    </row>
    <row r="235" spans="1:14" ht="13.5" thickBot="1">
      <c r="A235" s="40" t="s">
        <v>320</v>
      </c>
      <c r="B235" s="39"/>
      <c r="C235" s="39"/>
      <c r="D235" s="39"/>
      <c r="E235" s="39"/>
      <c r="F235" s="39"/>
      <c r="G235" s="41">
        <v>34</v>
      </c>
      <c r="H235" s="39"/>
      <c r="I235" s="39"/>
      <c r="J235" s="39"/>
      <c r="K235" s="39"/>
      <c r="L235" s="39"/>
      <c r="M235" s="39"/>
      <c r="N235" s="39"/>
    </row>
    <row r="236" spans="1:14" ht="13.5" thickBot="1">
      <c r="A236" s="40" t="s">
        <v>321</v>
      </c>
      <c r="B236" s="39"/>
      <c r="C236" s="39"/>
      <c r="D236" s="39"/>
      <c r="E236" s="39"/>
      <c r="F236" s="39"/>
      <c r="G236" s="41">
        <v>1</v>
      </c>
      <c r="H236" s="39"/>
      <c r="I236" s="39"/>
      <c r="J236" s="39"/>
      <c r="K236" s="39"/>
      <c r="L236" s="39"/>
      <c r="M236" s="39"/>
      <c r="N236" s="39"/>
    </row>
    <row r="237" spans="1:14" ht="13.5" thickBot="1">
      <c r="A237" s="40" t="s">
        <v>322</v>
      </c>
      <c r="B237" s="39"/>
      <c r="C237" s="39"/>
      <c r="D237" s="39"/>
      <c r="E237" s="39"/>
      <c r="F237" s="39"/>
      <c r="G237" s="41">
        <v>3</v>
      </c>
      <c r="H237" s="39"/>
      <c r="I237" s="39"/>
      <c r="J237" s="39"/>
      <c r="K237" s="39"/>
      <c r="L237" s="39"/>
      <c r="M237" s="39"/>
      <c r="N237" s="39"/>
    </row>
    <row r="238" spans="1:14" ht="13.5" thickBot="1">
      <c r="A238" s="40" t="s">
        <v>323</v>
      </c>
      <c r="B238" s="39"/>
      <c r="C238" s="39"/>
      <c r="D238" s="39"/>
      <c r="E238" s="39"/>
      <c r="F238" s="39"/>
      <c r="G238" s="41">
        <v>2</v>
      </c>
      <c r="H238" s="39"/>
      <c r="I238" s="39"/>
      <c r="J238" s="39"/>
      <c r="K238" s="39"/>
      <c r="L238" s="39"/>
      <c r="M238" s="39"/>
      <c r="N238" s="39"/>
    </row>
    <row r="239" spans="1:14" ht="13.5" thickBot="1">
      <c r="A239" s="40" t="s">
        <v>324</v>
      </c>
      <c r="B239" s="39"/>
      <c r="C239" s="39"/>
      <c r="D239" s="39"/>
      <c r="E239" s="39"/>
      <c r="F239" s="39"/>
      <c r="G239" s="41">
        <v>1</v>
      </c>
      <c r="H239" s="39"/>
      <c r="I239" s="39"/>
      <c r="J239" s="39"/>
      <c r="K239" s="39"/>
      <c r="L239" s="39"/>
      <c r="M239" s="39"/>
      <c r="N239" s="39"/>
    </row>
    <row r="240" spans="1:14" ht="13.5" thickBot="1">
      <c r="A240" s="40" t="s">
        <v>325</v>
      </c>
      <c r="B240" s="39"/>
      <c r="C240" s="39"/>
      <c r="D240" s="39"/>
      <c r="E240" s="39"/>
      <c r="F240" s="39"/>
      <c r="G240" s="39"/>
      <c r="H240" s="39"/>
      <c r="I240" s="39"/>
      <c r="J240" s="39"/>
      <c r="K240" s="39"/>
      <c r="L240" s="39"/>
      <c r="M240" s="39"/>
      <c r="N240" s="41">
        <v>1</v>
      </c>
    </row>
    <row r="241" spans="1:14" ht="13.5" thickBot="1">
      <c r="A241" s="40" t="s">
        <v>326</v>
      </c>
      <c r="B241" s="39"/>
      <c r="C241" s="39"/>
      <c r="D241" s="39"/>
      <c r="E241" s="39"/>
      <c r="F241" s="39"/>
      <c r="G241" s="41">
        <v>1</v>
      </c>
      <c r="H241" s="39"/>
      <c r="I241" s="39"/>
      <c r="J241" s="39"/>
      <c r="K241" s="39"/>
      <c r="L241" s="39"/>
      <c r="M241" s="39"/>
      <c r="N241" s="39"/>
    </row>
    <row r="242" spans="1:14" ht="13.5" thickBot="1">
      <c r="A242" s="40" t="s">
        <v>327</v>
      </c>
      <c r="B242" s="39"/>
      <c r="C242" s="39"/>
      <c r="D242" s="39"/>
      <c r="E242" s="39"/>
      <c r="F242" s="39"/>
      <c r="G242" s="41">
        <v>2</v>
      </c>
      <c r="H242" s="39"/>
      <c r="I242" s="39"/>
      <c r="J242" s="39"/>
      <c r="K242" s="39"/>
      <c r="L242" s="39"/>
      <c r="M242" s="39"/>
      <c r="N242" s="39"/>
    </row>
    <row r="243" spans="1:14" ht="13.5" thickBot="1">
      <c r="A243" s="40" t="s">
        <v>328</v>
      </c>
      <c r="B243" s="39"/>
      <c r="C243" s="39"/>
      <c r="D243" s="39"/>
      <c r="E243" s="39"/>
      <c r="F243" s="39"/>
      <c r="G243" s="39"/>
      <c r="H243" s="39"/>
      <c r="I243" s="41">
        <v>14</v>
      </c>
      <c r="J243" s="41">
        <v>1</v>
      </c>
      <c r="K243" s="39"/>
      <c r="L243" s="39"/>
      <c r="M243" s="39"/>
      <c r="N243" s="39"/>
    </row>
    <row r="244" spans="1:14" ht="13.5" thickBot="1">
      <c r="A244" s="40" t="s">
        <v>329</v>
      </c>
      <c r="B244" s="39"/>
      <c r="C244" s="39"/>
      <c r="D244" s="39"/>
      <c r="E244" s="39"/>
      <c r="F244" s="39"/>
      <c r="G244" s="39"/>
      <c r="H244" s="39"/>
      <c r="I244" s="41">
        <v>39</v>
      </c>
      <c r="J244" s="41">
        <v>1</v>
      </c>
      <c r="K244" s="39"/>
      <c r="L244" s="39"/>
      <c r="M244" s="39"/>
      <c r="N244" s="39"/>
    </row>
    <row r="245" spans="1:14" ht="13.5" thickBot="1">
      <c r="A245" s="40" t="s">
        <v>330</v>
      </c>
      <c r="B245" s="39"/>
      <c r="C245" s="39"/>
      <c r="D245" s="39"/>
      <c r="E245" s="39"/>
      <c r="F245" s="39"/>
      <c r="G245" s="39"/>
      <c r="H245" s="39"/>
      <c r="I245" s="41">
        <v>49</v>
      </c>
      <c r="J245" s="39"/>
      <c r="K245" s="39"/>
      <c r="L245" s="39"/>
      <c r="M245" s="39"/>
      <c r="N245" s="39"/>
    </row>
    <row r="246" spans="1:14" ht="13.5" thickBot="1">
      <c r="A246" s="40" t="s">
        <v>331</v>
      </c>
      <c r="B246" s="39"/>
      <c r="C246" s="39"/>
      <c r="D246" s="39"/>
      <c r="E246" s="39"/>
      <c r="F246" s="39"/>
      <c r="G246" s="39"/>
      <c r="H246" s="39"/>
      <c r="I246" s="41">
        <v>10</v>
      </c>
      <c r="J246" s="41">
        <v>1</v>
      </c>
      <c r="K246" s="39"/>
      <c r="L246" s="39"/>
      <c r="M246" s="39"/>
      <c r="N246" s="39"/>
    </row>
    <row r="247" spans="1:14" ht="13.5" thickBot="1">
      <c r="A247" s="40" t="s">
        <v>332</v>
      </c>
      <c r="B247" s="39"/>
      <c r="C247" s="39"/>
      <c r="D247" s="39"/>
      <c r="E247" s="39"/>
      <c r="F247" s="39"/>
      <c r="G247" s="39"/>
      <c r="H247" s="39"/>
      <c r="I247" s="41">
        <v>2</v>
      </c>
      <c r="J247" s="39"/>
      <c r="K247" s="39"/>
      <c r="L247" s="39"/>
      <c r="M247" s="39"/>
      <c r="N247" s="39"/>
    </row>
    <row r="248" spans="1:14" ht="13.5" thickBot="1">
      <c r="A248" s="40" t="s">
        <v>333</v>
      </c>
      <c r="B248" s="39"/>
      <c r="C248" s="39"/>
      <c r="D248" s="39"/>
      <c r="E248" s="39"/>
      <c r="F248" s="39"/>
      <c r="G248" s="39"/>
      <c r="H248" s="39"/>
      <c r="I248" s="41">
        <v>1</v>
      </c>
      <c r="J248" s="39"/>
      <c r="K248" s="39"/>
      <c r="L248" s="39"/>
      <c r="M248" s="39"/>
      <c r="N248" s="39"/>
    </row>
    <row r="249" spans="1:14" ht="13.5" thickBot="1">
      <c r="A249" s="40" t="s">
        <v>334</v>
      </c>
      <c r="B249" s="39"/>
      <c r="C249" s="39"/>
      <c r="D249" s="39"/>
      <c r="E249" s="39"/>
      <c r="F249" s="39"/>
      <c r="G249" s="41">
        <v>2</v>
      </c>
      <c r="H249" s="39"/>
      <c r="I249" s="39"/>
      <c r="J249" s="39"/>
      <c r="K249" s="39"/>
      <c r="L249" s="39"/>
      <c r="M249" s="39"/>
      <c r="N249" s="39"/>
    </row>
    <row r="250" spans="1:14" ht="13.5" thickBot="1">
      <c r="A250" s="40" t="s">
        <v>335</v>
      </c>
      <c r="B250" s="39"/>
      <c r="C250" s="39"/>
      <c r="D250" s="39"/>
      <c r="E250" s="39"/>
      <c r="F250" s="39"/>
      <c r="G250" s="41">
        <v>9</v>
      </c>
      <c r="H250" s="39"/>
      <c r="I250" s="39"/>
      <c r="J250" s="39"/>
      <c r="K250" s="39"/>
      <c r="L250" s="39"/>
      <c r="M250" s="39"/>
      <c r="N250" s="39"/>
    </row>
    <row r="251" spans="1:14" ht="13.5" thickBot="1">
      <c r="A251" s="40" t="s">
        <v>336</v>
      </c>
      <c r="B251" s="39"/>
      <c r="C251" s="39"/>
      <c r="D251" s="39"/>
      <c r="E251" s="39"/>
      <c r="F251" s="39"/>
      <c r="G251" s="41">
        <v>7</v>
      </c>
      <c r="H251" s="39"/>
      <c r="I251" s="39"/>
      <c r="J251" s="39"/>
      <c r="K251" s="39"/>
      <c r="L251" s="39"/>
      <c r="M251" s="39"/>
      <c r="N251" s="39"/>
    </row>
    <row r="252" spans="1:14" ht="13.5" thickBot="1">
      <c r="A252" s="40" t="s">
        <v>337</v>
      </c>
      <c r="B252" s="39"/>
      <c r="C252" s="39"/>
      <c r="D252" s="39"/>
      <c r="E252" s="39"/>
      <c r="F252" s="39"/>
      <c r="G252" s="41">
        <v>2</v>
      </c>
      <c r="H252" s="39"/>
      <c r="I252" s="39"/>
      <c r="J252" s="39"/>
      <c r="K252" s="39"/>
      <c r="L252" s="39"/>
      <c r="M252" s="39"/>
      <c r="N252" s="39"/>
    </row>
    <row r="253" spans="1:14" ht="13.5" thickBot="1">
      <c r="A253" s="40" t="s">
        <v>338</v>
      </c>
      <c r="B253" s="39"/>
      <c r="C253" s="39"/>
      <c r="D253" s="39"/>
      <c r="E253" s="39"/>
      <c r="F253" s="39"/>
      <c r="G253" s="41">
        <v>2</v>
      </c>
      <c r="H253" s="41">
        <v>1</v>
      </c>
      <c r="I253" s="39"/>
      <c r="J253" s="39"/>
      <c r="K253" s="39"/>
      <c r="L253" s="39"/>
      <c r="M253" s="39"/>
      <c r="N253" s="39"/>
    </row>
    <row r="254" spans="1:14" ht="13.5" thickBot="1">
      <c r="A254" s="40" t="s">
        <v>339</v>
      </c>
      <c r="B254" s="39"/>
      <c r="C254" s="39"/>
      <c r="D254" s="39"/>
      <c r="E254" s="39"/>
      <c r="F254" s="39"/>
      <c r="G254" s="41">
        <v>1</v>
      </c>
      <c r="H254" s="39"/>
      <c r="I254" s="39"/>
      <c r="J254" s="39"/>
      <c r="K254" s="39"/>
      <c r="L254" s="39"/>
      <c r="M254" s="39"/>
      <c r="N254" s="39"/>
    </row>
    <row r="255" spans="1:14" ht="13.5" thickBot="1">
      <c r="A255" s="40" t="s">
        <v>88</v>
      </c>
      <c r="B255" s="39"/>
      <c r="C255" s="39"/>
      <c r="D255" s="39"/>
      <c r="E255" s="39"/>
      <c r="F255" s="41">
        <v>124</v>
      </c>
      <c r="G255" s="39"/>
      <c r="H255" s="39"/>
      <c r="I255" s="39"/>
      <c r="J255" s="39"/>
      <c r="K255" s="39"/>
      <c r="L255" s="39"/>
      <c r="M255" s="39"/>
      <c r="N255" s="39"/>
    </row>
    <row r="256" spans="1:14" ht="13.5" thickBot="1">
      <c r="A256" s="40" t="s">
        <v>87</v>
      </c>
      <c r="B256" s="39"/>
      <c r="C256" s="39"/>
      <c r="D256" s="39"/>
      <c r="E256" s="39"/>
      <c r="F256" s="41">
        <v>16</v>
      </c>
      <c r="G256" s="39"/>
      <c r="H256" s="39"/>
      <c r="I256" s="39"/>
      <c r="J256" s="39"/>
      <c r="K256" s="39"/>
      <c r="L256" s="39"/>
      <c r="M256" s="39"/>
      <c r="N256" s="39"/>
    </row>
    <row r="257" spans="1:14" ht="13.5" thickBot="1">
      <c r="A257" s="40" t="s">
        <v>91</v>
      </c>
      <c r="B257" s="39"/>
      <c r="C257" s="39"/>
      <c r="D257" s="39"/>
      <c r="E257" s="39"/>
      <c r="F257" s="41">
        <v>1465</v>
      </c>
      <c r="G257" s="39"/>
      <c r="H257" s="39"/>
      <c r="I257" s="39"/>
      <c r="J257" s="39"/>
      <c r="K257" s="39"/>
      <c r="L257" s="39"/>
      <c r="M257" s="39"/>
      <c r="N257" s="39"/>
    </row>
    <row r="258" spans="1:14" ht="13.5" thickBot="1">
      <c r="A258" s="40" t="s">
        <v>90</v>
      </c>
      <c r="B258" s="39"/>
      <c r="C258" s="39"/>
      <c r="D258" s="39"/>
      <c r="E258" s="39"/>
      <c r="F258" s="41">
        <v>1041</v>
      </c>
      <c r="G258" s="39"/>
      <c r="H258" s="39"/>
      <c r="I258" s="39"/>
      <c r="J258" s="39"/>
      <c r="K258" s="39"/>
      <c r="L258" s="39"/>
      <c r="M258" s="39"/>
      <c r="N258" s="39"/>
    </row>
    <row r="259" spans="1:14" ht="13.5" thickBot="1">
      <c r="A259" s="40" t="s">
        <v>89</v>
      </c>
      <c r="B259" s="39"/>
      <c r="C259" s="39"/>
      <c r="D259" s="39"/>
      <c r="E259" s="39"/>
      <c r="F259" s="41">
        <v>233</v>
      </c>
      <c r="G259" s="39"/>
      <c r="H259" s="39"/>
      <c r="I259" s="39"/>
      <c r="J259" s="39"/>
      <c r="K259" s="39"/>
      <c r="L259" s="39"/>
      <c r="M259" s="39"/>
      <c r="N259" s="39"/>
    </row>
    <row r="260" spans="1:14" ht="13.5" thickBot="1">
      <c r="A260" s="40" t="s">
        <v>340</v>
      </c>
      <c r="B260" s="39"/>
      <c r="C260" s="39"/>
      <c r="D260" s="39"/>
      <c r="E260" s="39"/>
      <c r="F260" s="39"/>
      <c r="G260" s="39"/>
      <c r="H260" s="39"/>
      <c r="I260" s="41">
        <v>2</v>
      </c>
      <c r="J260" s="39"/>
      <c r="K260" s="39"/>
      <c r="L260" s="39"/>
      <c r="M260" s="39"/>
      <c r="N260" s="39"/>
    </row>
    <row r="261" spans="1:14" ht="13.5" thickBot="1">
      <c r="A261" s="40" t="s">
        <v>341</v>
      </c>
      <c r="B261" s="39"/>
      <c r="C261" s="39"/>
      <c r="D261" s="39"/>
      <c r="E261" s="39"/>
      <c r="F261" s="39"/>
      <c r="G261" s="39"/>
      <c r="H261" s="39"/>
      <c r="I261" s="41">
        <v>6</v>
      </c>
      <c r="J261" s="39"/>
      <c r="K261" s="39"/>
      <c r="L261" s="39"/>
      <c r="M261" s="39"/>
      <c r="N261" s="39"/>
    </row>
    <row r="262" spans="1:14" ht="13.5" thickBot="1">
      <c r="A262" s="40" t="s">
        <v>342</v>
      </c>
      <c r="B262" s="39"/>
      <c r="C262" s="39"/>
      <c r="D262" s="39"/>
      <c r="E262" s="39"/>
      <c r="F262" s="39"/>
      <c r="G262" s="39"/>
      <c r="H262" s="39"/>
      <c r="I262" s="41">
        <v>4</v>
      </c>
      <c r="J262" s="41">
        <v>1</v>
      </c>
      <c r="K262" s="39"/>
      <c r="L262" s="39"/>
      <c r="M262" s="39"/>
      <c r="N262" s="39"/>
    </row>
    <row r="263" spans="1:14" ht="13.5" thickBot="1">
      <c r="A263" s="40" t="s">
        <v>343</v>
      </c>
      <c r="B263" s="39"/>
      <c r="C263" s="39"/>
      <c r="D263" s="39"/>
      <c r="E263" s="39"/>
      <c r="F263" s="39"/>
      <c r="G263" s="39"/>
      <c r="H263" s="39"/>
      <c r="I263" s="41">
        <v>5</v>
      </c>
      <c r="J263" s="39"/>
      <c r="K263" s="39"/>
      <c r="L263" s="39"/>
      <c r="M263" s="39"/>
      <c r="N263" s="39"/>
    </row>
    <row r="264" spans="1:14" ht="13.5" thickBot="1">
      <c r="A264" s="40" t="s">
        <v>344</v>
      </c>
      <c r="B264" s="39"/>
      <c r="C264" s="39"/>
      <c r="D264" s="39"/>
      <c r="E264" s="39"/>
      <c r="F264" s="39"/>
      <c r="G264" s="39"/>
      <c r="H264" s="41">
        <v>1</v>
      </c>
      <c r="I264" s="39"/>
      <c r="J264" s="39"/>
      <c r="K264" s="39"/>
      <c r="L264" s="39"/>
      <c r="M264" s="39"/>
      <c r="N264" s="39"/>
    </row>
    <row r="265" spans="1:14" ht="13.5" thickBot="1">
      <c r="A265" s="40" t="s">
        <v>345</v>
      </c>
      <c r="B265" s="39"/>
      <c r="C265" s="39"/>
      <c r="D265" s="39"/>
      <c r="E265" s="39"/>
      <c r="F265" s="39"/>
      <c r="G265" s="41">
        <v>23</v>
      </c>
      <c r="H265" s="39"/>
      <c r="I265" s="39"/>
      <c r="J265" s="39"/>
      <c r="K265" s="39"/>
      <c r="L265" s="39"/>
      <c r="M265" s="39"/>
      <c r="N265" s="39"/>
    </row>
    <row r="266" spans="1:14" ht="13.5" thickBot="1">
      <c r="A266" s="40" t="s">
        <v>346</v>
      </c>
      <c r="B266" s="39"/>
      <c r="C266" s="39"/>
      <c r="D266" s="39"/>
      <c r="E266" s="39"/>
      <c r="F266" s="39"/>
      <c r="G266" s="41">
        <v>12</v>
      </c>
      <c r="H266" s="39"/>
      <c r="I266" s="39"/>
      <c r="J266" s="39"/>
      <c r="K266" s="39"/>
      <c r="L266" s="39"/>
      <c r="M266" s="39"/>
      <c r="N266" s="39"/>
    </row>
    <row r="267" spans="1:14" ht="13.5" thickBot="1">
      <c r="A267" s="40" t="s">
        <v>347</v>
      </c>
      <c r="B267" s="39"/>
      <c r="C267" s="39"/>
      <c r="D267" s="39"/>
      <c r="E267" s="39"/>
      <c r="F267" s="39"/>
      <c r="G267" s="39"/>
      <c r="H267" s="39"/>
      <c r="I267" s="41">
        <v>2</v>
      </c>
      <c r="J267" s="39"/>
      <c r="K267" s="39"/>
      <c r="L267" s="39"/>
      <c r="M267" s="39"/>
      <c r="N267" s="39"/>
    </row>
    <row r="268" spans="1:14" ht="13.5" thickBot="1">
      <c r="A268" s="40" t="s">
        <v>348</v>
      </c>
      <c r="B268" s="41">
        <v>15</v>
      </c>
      <c r="C268" s="41">
        <v>1</v>
      </c>
      <c r="D268" s="39"/>
      <c r="E268" s="39"/>
      <c r="F268" s="39"/>
      <c r="G268" s="39"/>
      <c r="H268" s="39"/>
      <c r="I268" s="39"/>
      <c r="J268" s="39"/>
      <c r="K268" s="39"/>
      <c r="L268" s="39"/>
      <c r="M268" s="39"/>
      <c r="N268" s="39"/>
    </row>
    <row r="269" spans="1:14" ht="13.5" thickBot="1">
      <c r="A269" s="40" t="s">
        <v>349</v>
      </c>
      <c r="B269" s="39"/>
      <c r="C269" s="39"/>
      <c r="D269" s="39"/>
      <c r="E269" s="39"/>
      <c r="F269" s="39"/>
      <c r="G269" s="39"/>
      <c r="H269" s="39"/>
      <c r="I269" s="39"/>
      <c r="J269" s="39"/>
      <c r="K269" s="39"/>
      <c r="L269" s="39"/>
      <c r="M269" s="39"/>
      <c r="N269" s="41">
        <v>21</v>
      </c>
    </row>
    <row r="270" spans="1:14" ht="13.5" thickBot="1">
      <c r="A270" s="40" t="s">
        <v>350</v>
      </c>
      <c r="B270" s="39"/>
      <c r="C270" s="39"/>
      <c r="D270" s="39"/>
      <c r="E270" s="39"/>
      <c r="F270" s="39"/>
      <c r="G270" s="41">
        <v>1</v>
      </c>
      <c r="H270" s="39"/>
      <c r="I270" s="39"/>
      <c r="J270" s="39"/>
      <c r="K270" s="39"/>
      <c r="L270" s="39"/>
      <c r="M270" s="39"/>
      <c r="N270" s="39"/>
    </row>
    <row r="271" spans="1:14" ht="13.5" thickBot="1">
      <c r="A271" s="40" t="s">
        <v>351</v>
      </c>
      <c r="B271" s="39"/>
      <c r="C271" s="39"/>
      <c r="D271" s="39"/>
      <c r="E271" s="39"/>
      <c r="F271" s="39"/>
      <c r="G271" s="41">
        <v>7</v>
      </c>
      <c r="H271" s="39"/>
      <c r="I271" s="39"/>
      <c r="J271" s="39"/>
      <c r="K271" s="39"/>
      <c r="L271" s="39"/>
      <c r="M271" s="39"/>
      <c r="N271" s="39"/>
    </row>
    <row r="272" spans="1:14" ht="13.5" thickBot="1">
      <c r="A272" s="40" t="s">
        <v>352</v>
      </c>
      <c r="B272" s="39"/>
      <c r="C272" s="39"/>
      <c r="D272" s="39"/>
      <c r="E272" s="39"/>
      <c r="F272" s="39"/>
      <c r="G272" s="41">
        <v>4</v>
      </c>
      <c r="H272" s="41">
        <v>1</v>
      </c>
      <c r="I272" s="39"/>
      <c r="J272" s="39"/>
      <c r="K272" s="39"/>
      <c r="L272" s="39"/>
      <c r="M272" s="39"/>
      <c r="N272" s="39"/>
    </row>
    <row r="273" spans="1:14" ht="13.5" thickBot="1">
      <c r="A273" s="40" t="s">
        <v>353</v>
      </c>
      <c r="B273" s="39"/>
      <c r="C273" s="39"/>
      <c r="D273" s="39"/>
      <c r="E273" s="39"/>
      <c r="F273" s="39"/>
      <c r="G273" s="39"/>
      <c r="H273" s="39"/>
      <c r="I273" s="41">
        <v>1</v>
      </c>
      <c r="J273" s="39"/>
      <c r="K273" s="39"/>
      <c r="L273" s="39"/>
      <c r="M273" s="39"/>
      <c r="N273" s="39"/>
    </row>
    <row r="274" spans="1:14" ht="13.5" thickBot="1">
      <c r="A274" s="40" t="s">
        <v>354</v>
      </c>
      <c r="B274" s="39"/>
      <c r="C274" s="39"/>
      <c r="D274" s="39"/>
      <c r="E274" s="39"/>
      <c r="F274" s="39"/>
      <c r="G274" s="41">
        <v>1</v>
      </c>
      <c r="H274" s="39"/>
      <c r="I274" s="39"/>
      <c r="J274" s="39"/>
      <c r="K274" s="39"/>
      <c r="L274" s="39"/>
      <c r="M274" s="39"/>
      <c r="N274" s="39"/>
    </row>
    <row r="275" spans="1:14" ht="13.5" thickBot="1">
      <c r="A275" s="40" t="s">
        <v>355</v>
      </c>
      <c r="B275" s="39"/>
      <c r="C275" s="39"/>
      <c r="D275" s="39"/>
      <c r="E275" s="39"/>
      <c r="F275" s="39"/>
      <c r="G275" s="39"/>
      <c r="H275" s="39"/>
      <c r="I275" s="41">
        <v>4</v>
      </c>
      <c r="J275" s="39"/>
      <c r="K275" s="39"/>
      <c r="L275" s="39"/>
      <c r="M275" s="39"/>
      <c r="N275" s="39"/>
    </row>
    <row r="276" spans="1:14" ht="13.5" thickBot="1">
      <c r="A276" s="40" t="s">
        <v>356</v>
      </c>
      <c r="B276" s="39"/>
      <c r="C276" s="39"/>
      <c r="D276" s="39"/>
      <c r="E276" s="39"/>
      <c r="F276" s="39"/>
      <c r="G276" s="39"/>
      <c r="H276" s="39"/>
      <c r="I276" s="41">
        <v>4</v>
      </c>
      <c r="J276" s="39"/>
      <c r="K276" s="39"/>
      <c r="L276" s="39"/>
      <c r="M276" s="39"/>
      <c r="N276" s="39"/>
    </row>
    <row r="277" spans="1:14" ht="13.5" thickBot="1">
      <c r="A277" s="40" t="s">
        <v>357</v>
      </c>
      <c r="B277" s="39"/>
      <c r="C277" s="39"/>
      <c r="D277" s="39"/>
      <c r="E277" s="39"/>
      <c r="F277" s="39"/>
      <c r="G277" s="39"/>
      <c r="H277" s="39"/>
      <c r="I277" s="41">
        <v>5</v>
      </c>
      <c r="J277" s="39"/>
      <c r="K277" s="39"/>
      <c r="L277" s="39"/>
      <c r="M277" s="39"/>
      <c r="N277" s="39"/>
    </row>
    <row r="278" spans="1:14" ht="13.5" thickBot="1">
      <c r="A278" s="40" t="s">
        <v>358</v>
      </c>
      <c r="B278" s="39"/>
      <c r="C278" s="39"/>
      <c r="D278" s="39"/>
      <c r="E278" s="39"/>
      <c r="F278" s="39"/>
      <c r="G278" s="39"/>
      <c r="H278" s="39"/>
      <c r="I278" s="41">
        <v>6</v>
      </c>
      <c r="J278" s="39"/>
      <c r="K278" s="39"/>
      <c r="L278" s="39"/>
      <c r="M278" s="39"/>
      <c r="N278" s="39"/>
    </row>
    <row r="279" spans="1:14" ht="13.5" thickBot="1">
      <c r="A279" s="40" t="s">
        <v>359</v>
      </c>
      <c r="B279" s="39"/>
      <c r="C279" s="39"/>
      <c r="D279" s="39"/>
      <c r="E279" s="39"/>
      <c r="F279" s="39"/>
      <c r="G279" s="39"/>
      <c r="H279" s="39"/>
      <c r="I279" s="41">
        <v>5</v>
      </c>
      <c r="J279" s="39"/>
      <c r="K279" s="39"/>
      <c r="L279" s="39"/>
      <c r="M279" s="39"/>
      <c r="N279" s="41">
        <v>9</v>
      </c>
    </row>
    <row r="280" spans="1:14" ht="13.5" thickBot="1">
      <c r="A280" s="40" t="s">
        <v>360</v>
      </c>
      <c r="B280" s="39"/>
      <c r="C280" s="39"/>
      <c r="D280" s="39"/>
      <c r="E280" s="39"/>
      <c r="F280" s="39"/>
      <c r="G280" s="39"/>
      <c r="H280" s="39"/>
      <c r="I280" s="41">
        <v>2</v>
      </c>
      <c r="J280" s="39"/>
      <c r="K280" s="39"/>
      <c r="L280" s="39"/>
      <c r="M280" s="39"/>
      <c r="N280" s="39"/>
    </row>
    <row r="281" spans="1:14" ht="13.5" thickBot="1">
      <c r="A281" s="40" t="s">
        <v>361</v>
      </c>
      <c r="B281" s="39"/>
      <c r="C281" s="39"/>
      <c r="D281" s="39"/>
      <c r="E281" s="39"/>
      <c r="F281" s="39"/>
      <c r="G281" s="39"/>
      <c r="H281" s="39"/>
      <c r="I281" s="41">
        <v>1</v>
      </c>
      <c r="J281" s="39"/>
      <c r="K281" s="39"/>
      <c r="L281" s="39"/>
      <c r="M281" s="39"/>
      <c r="N281" s="39"/>
    </row>
    <row r="282" spans="1:14" ht="13.5" thickBot="1">
      <c r="A282" s="40" t="s">
        <v>362</v>
      </c>
      <c r="B282" s="39"/>
      <c r="C282" s="39"/>
      <c r="D282" s="39"/>
      <c r="E282" s="39"/>
      <c r="F282" s="39"/>
      <c r="G282" s="39"/>
      <c r="H282" s="39"/>
      <c r="I282" s="41">
        <v>3</v>
      </c>
      <c r="J282" s="39"/>
      <c r="K282" s="39"/>
      <c r="L282" s="39"/>
      <c r="M282" s="39"/>
      <c r="N282" s="39"/>
    </row>
    <row r="283" spans="1:14" ht="13.5" thickBot="1">
      <c r="A283" s="40" t="s">
        <v>363</v>
      </c>
      <c r="B283" s="39"/>
      <c r="C283" s="39"/>
      <c r="D283" s="39"/>
      <c r="E283" s="39"/>
      <c r="F283" s="39"/>
      <c r="G283" s="39"/>
      <c r="H283" s="39"/>
      <c r="I283" s="41">
        <v>8</v>
      </c>
      <c r="J283" s="39"/>
      <c r="K283" s="39"/>
      <c r="L283" s="39"/>
      <c r="M283" s="39"/>
      <c r="N283" s="39"/>
    </row>
    <row r="284" spans="1:14" ht="13.5" thickBot="1">
      <c r="A284" s="40" t="s">
        <v>364</v>
      </c>
      <c r="B284" s="39"/>
      <c r="C284" s="39"/>
      <c r="D284" s="39"/>
      <c r="E284" s="39"/>
      <c r="F284" s="39"/>
      <c r="G284" s="39"/>
      <c r="H284" s="39"/>
      <c r="I284" s="41">
        <v>1</v>
      </c>
      <c r="J284" s="39"/>
      <c r="K284" s="39"/>
      <c r="L284" s="39"/>
      <c r="M284" s="39"/>
      <c r="N284" s="39"/>
    </row>
    <row r="285" spans="1:14" ht="13.5" thickBot="1">
      <c r="A285" s="40" t="s">
        <v>365</v>
      </c>
      <c r="B285" s="39"/>
      <c r="C285" s="39"/>
      <c r="D285" s="39"/>
      <c r="E285" s="39"/>
      <c r="F285" s="39"/>
      <c r="G285" s="39"/>
      <c r="H285" s="39"/>
      <c r="I285" s="41">
        <v>5</v>
      </c>
      <c r="J285" s="41">
        <v>1</v>
      </c>
      <c r="K285" s="39"/>
      <c r="L285" s="39"/>
      <c r="M285" s="39"/>
      <c r="N285" s="39"/>
    </row>
    <row r="286" spans="1:14" ht="13.5" thickBot="1">
      <c r="A286" s="40" t="s">
        <v>366</v>
      </c>
      <c r="B286" s="39"/>
      <c r="C286" s="39"/>
      <c r="D286" s="39"/>
      <c r="E286" s="39"/>
      <c r="F286" s="39"/>
      <c r="G286" s="39"/>
      <c r="H286" s="39"/>
      <c r="I286" s="41">
        <v>8</v>
      </c>
      <c r="J286" s="39"/>
      <c r="K286" s="39"/>
      <c r="L286" s="39"/>
      <c r="M286" s="39"/>
      <c r="N286" s="39"/>
    </row>
    <row r="287" spans="1:14" ht="13.5" thickBot="1">
      <c r="A287" s="40" t="s">
        <v>367</v>
      </c>
      <c r="B287" s="39"/>
      <c r="C287" s="39"/>
      <c r="D287" s="39"/>
      <c r="E287" s="39"/>
      <c r="F287" s="39"/>
      <c r="G287" s="39"/>
      <c r="H287" s="39"/>
      <c r="I287" s="41">
        <v>6</v>
      </c>
      <c r="J287" s="39"/>
      <c r="K287" s="39"/>
      <c r="L287" s="39"/>
      <c r="M287" s="39"/>
      <c r="N287" s="39"/>
    </row>
    <row r="288" spans="1:14" ht="13.5" thickBot="1">
      <c r="A288" s="40" t="s">
        <v>368</v>
      </c>
      <c r="B288" s="39"/>
      <c r="C288" s="39"/>
      <c r="D288" s="39"/>
      <c r="E288" s="39"/>
      <c r="F288" s="39"/>
      <c r="G288" s="39"/>
      <c r="H288" s="39"/>
      <c r="I288" s="41">
        <v>7</v>
      </c>
      <c r="J288" s="39"/>
      <c r="K288" s="39"/>
      <c r="L288" s="39"/>
      <c r="M288" s="39"/>
      <c r="N288" s="39"/>
    </row>
    <row r="289" spans="1:14" ht="13.5" thickBot="1">
      <c r="A289" s="40" t="s">
        <v>369</v>
      </c>
      <c r="B289" s="39"/>
      <c r="C289" s="39"/>
      <c r="D289" s="39"/>
      <c r="E289" s="39"/>
      <c r="F289" s="39"/>
      <c r="G289" s="39"/>
      <c r="H289" s="39"/>
      <c r="I289" s="41">
        <v>1</v>
      </c>
      <c r="J289" s="39"/>
      <c r="K289" s="39"/>
      <c r="L289" s="39"/>
      <c r="M289" s="39"/>
      <c r="N289" s="39"/>
    </row>
    <row r="290" spans="1:14" ht="13.5" thickBot="1">
      <c r="A290" s="40" t="s">
        <v>370</v>
      </c>
      <c r="B290" s="39"/>
      <c r="C290" s="39"/>
      <c r="D290" s="39"/>
      <c r="E290" s="39"/>
      <c r="F290" s="39"/>
      <c r="G290" s="39"/>
      <c r="H290" s="39"/>
      <c r="I290" s="41">
        <v>7</v>
      </c>
      <c r="J290" s="41">
        <v>1</v>
      </c>
      <c r="K290" s="39"/>
      <c r="L290" s="39"/>
      <c r="M290" s="39"/>
      <c r="N290" s="39"/>
    </row>
    <row r="291" spans="1:14" ht="13.5" thickBot="1">
      <c r="A291" s="40" t="s">
        <v>371</v>
      </c>
      <c r="B291" s="39"/>
      <c r="C291" s="39"/>
      <c r="D291" s="39"/>
      <c r="E291" s="39"/>
      <c r="F291" s="39"/>
      <c r="G291" s="39"/>
      <c r="H291" s="39"/>
      <c r="I291" s="41">
        <v>3</v>
      </c>
      <c r="J291" s="41">
        <v>1</v>
      </c>
      <c r="K291" s="39"/>
      <c r="L291" s="39"/>
      <c r="M291" s="39"/>
      <c r="N291" s="39"/>
    </row>
    <row r="292" spans="1:14" ht="13.5" thickBot="1">
      <c r="A292" s="40" t="s">
        <v>372</v>
      </c>
      <c r="B292" s="39"/>
      <c r="C292" s="39"/>
      <c r="D292" s="39"/>
      <c r="E292" s="39"/>
      <c r="F292" s="39"/>
      <c r="G292" s="41">
        <v>3</v>
      </c>
      <c r="H292" s="39"/>
      <c r="I292" s="39"/>
      <c r="J292" s="39"/>
      <c r="K292" s="39"/>
      <c r="L292" s="39"/>
      <c r="M292" s="39"/>
      <c r="N292" s="39"/>
    </row>
    <row r="293" spans="1:14" ht="13.5" thickBot="1">
      <c r="A293" s="40" t="s">
        <v>373</v>
      </c>
      <c r="B293" s="39"/>
      <c r="C293" s="39"/>
      <c r="D293" s="39"/>
      <c r="E293" s="39"/>
      <c r="F293" s="39"/>
      <c r="G293" s="39"/>
      <c r="H293" s="39"/>
      <c r="I293" s="41">
        <v>3</v>
      </c>
      <c r="J293" s="39"/>
      <c r="K293" s="39"/>
      <c r="L293" s="39"/>
      <c r="M293" s="39"/>
      <c r="N293" s="39"/>
    </row>
    <row r="294" spans="1:14" ht="13.5" thickBot="1">
      <c r="A294" s="40" t="s">
        <v>374</v>
      </c>
      <c r="B294" s="39"/>
      <c r="C294" s="39"/>
      <c r="D294" s="39"/>
      <c r="E294" s="39"/>
      <c r="F294" s="39"/>
      <c r="G294" s="39"/>
      <c r="H294" s="39"/>
      <c r="I294" s="39"/>
      <c r="J294" s="41">
        <v>1</v>
      </c>
      <c r="K294" s="39"/>
      <c r="L294" s="39"/>
      <c r="M294" s="39"/>
      <c r="N294" s="39"/>
    </row>
    <row r="295" spans="1:14" ht="13.5" thickBot="1">
      <c r="A295" s="40" t="s">
        <v>375</v>
      </c>
      <c r="B295" s="39"/>
      <c r="C295" s="39"/>
      <c r="D295" s="41">
        <v>1</v>
      </c>
      <c r="E295" s="39"/>
      <c r="F295" s="39"/>
      <c r="G295" s="39"/>
      <c r="H295" s="39"/>
      <c r="I295" s="39"/>
      <c r="J295" s="39"/>
      <c r="K295" s="39"/>
      <c r="L295" s="39"/>
      <c r="M295" s="39"/>
      <c r="N295" s="39"/>
    </row>
    <row r="296" spans="1:14" ht="13.5" thickBot="1">
      <c r="A296" s="40" t="s">
        <v>376</v>
      </c>
      <c r="B296" s="39"/>
      <c r="C296" s="39"/>
      <c r="D296" s="41">
        <v>3</v>
      </c>
      <c r="E296" s="39"/>
      <c r="F296" s="39"/>
      <c r="G296" s="39"/>
      <c r="H296" s="39"/>
      <c r="I296" s="39"/>
      <c r="J296" s="39"/>
      <c r="K296" s="39"/>
      <c r="L296" s="39"/>
      <c r="M296" s="39"/>
      <c r="N296" s="39"/>
    </row>
    <row r="297" spans="1:14" ht="13.5" thickBot="1">
      <c r="A297" s="40" t="s">
        <v>377</v>
      </c>
      <c r="B297" s="39"/>
      <c r="C297" s="39"/>
      <c r="D297" s="41">
        <v>2</v>
      </c>
      <c r="E297" s="39"/>
      <c r="F297" s="39"/>
      <c r="G297" s="39"/>
      <c r="H297" s="39"/>
      <c r="I297" s="39"/>
      <c r="J297" s="39"/>
      <c r="K297" s="39"/>
      <c r="L297" s="39"/>
      <c r="M297" s="39"/>
      <c r="N297" s="39"/>
    </row>
    <row r="298" spans="1:14" ht="13.5" thickBot="1">
      <c r="A298" s="40" t="s">
        <v>378</v>
      </c>
      <c r="B298" s="39"/>
      <c r="C298" s="39"/>
      <c r="D298" s="41">
        <v>1</v>
      </c>
      <c r="E298" s="39"/>
      <c r="F298" s="39"/>
      <c r="G298" s="39"/>
      <c r="H298" s="39"/>
      <c r="I298" s="39"/>
      <c r="J298" s="39"/>
      <c r="K298" s="39"/>
      <c r="L298" s="39"/>
      <c r="M298" s="39"/>
      <c r="N298" s="39"/>
    </row>
    <row r="299" spans="1:14" ht="13.5" thickBot="1">
      <c r="A299" s="40" t="s">
        <v>379</v>
      </c>
      <c r="B299" s="39"/>
      <c r="C299" s="39"/>
      <c r="D299" s="41">
        <v>1</v>
      </c>
      <c r="E299" s="39"/>
      <c r="F299" s="39"/>
      <c r="G299" s="39"/>
      <c r="H299" s="39"/>
      <c r="I299" s="39"/>
      <c r="J299" s="39"/>
      <c r="K299" s="39"/>
      <c r="L299" s="39"/>
      <c r="M299" s="39"/>
      <c r="N299" s="39"/>
    </row>
    <row r="300" spans="1:14" ht="13.5" thickBot="1">
      <c r="A300" s="40" t="s">
        <v>380</v>
      </c>
      <c r="B300" s="39"/>
      <c r="C300" s="39"/>
      <c r="D300" s="41">
        <v>1</v>
      </c>
      <c r="E300" s="39"/>
      <c r="F300" s="39"/>
      <c r="G300" s="39"/>
      <c r="H300" s="39"/>
      <c r="I300" s="39"/>
      <c r="J300" s="39"/>
      <c r="K300" s="39"/>
      <c r="L300" s="39"/>
      <c r="M300" s="39"/>
      <c r="N300" s="39"/>
    </row>
    <row r="301" spans="1:14" ht="13.5" thickBot="1">
      <c r="A301" s="40" t="s">
        <v>381</v>
      </c>
      <c r="B301" s="39"/>
      <c r="C301" s="39"/>
      <c r="D301" s="41">
        <v>1</v>
      </c>
      <c r="E301" s="39"/>
      <c r="F301" s="39"/>
      <c r="G301" s="39"/>
      <c r="H301" s="39"/>
      <c r="I301" s="39"/>
      <c r="J301" s="39"/>
      <c r="K301" s="39"/>
      <c r="L301" s="39"/>
      <c r="M301" s="39"/>
      <c r="N301" s="39"/>
    </row>
    <row r="302" spans="1:14" ht="13.5" thickBot="1">
      <c r="A302" s="40" t="s">
        <v>382</v>
      </c>
      <c r="B302" s="39"/>
      <c r="C302" s="39"/>
      <c r="D302" s="39"/>
      <c r="E302" s="39"/>
      <c r="F302" s="39"/>
      <c r="G302" s="39"/>
      <c r="H302" s="39"/>
      <c r="I302" s="39"/>
      <c r="J302" s="39"/>
      <c r="K302" s="41">
        <v>8</v>
      </c>
      <c r="L302" s="39"/>
      <c r="M302" s="39"/>
      <c r="N302" s="39"/>
    </row>
    <row r="303" spans="1:14" ht="13.5" thickBot="1">
      <c r="A303" s="40" t="s">
        <v>383</v>
      </c>
      <c r="B303" s="39"/>
      <c r="C303" s="39"/>
      <c r="D303" s="39"/>
      <c r="E303" s="39"/>
      <c r="F303" s="39"/>
      <c r="G303" s="41">
        <v>9</v>
      </c>
      <c r="H303" s="41">
        <v>1</v>
      </c>
      <c r="I303" s="39"/>
      <c r="J303" s="39"/>
      <c r="K303" s="39"/>
      <c r="L303" s="39"/>
      <c r="M303" s="39"/>
      <c r="N303" s="39"/>
    </row>
    <row r="304" spans="1:14" ht="13.5" thickBot="1">
      <c r="A304" s="40" t="s">
        <v>384</v>
      </c>
      <c r="B304" s="39"/>
      <c r="C304" s="39"/>
      <c r="D304" s="39"/>
      <c r="E304" s="39"/>
      <c r="F304" s="39"/>
      <c r="G304" s="41">
        <v>2</v>
      </c>
      <c r="H304" s="39"/>
      <c r="I304" s="39"/>
      <c r="J304" s="39"/>
      <c r="K304" s="39"/>
      <c r="L304" s="39"/>
      <c r="M304" s="39"/>
      <c r="N304" s="39"/>
    </row>
    <row r="305" spans="1:14" ht="13.5" thickBot="1">
      <c r="A305" s="40" t="s">
        <v>385</v>
      </c>
      <c r="B305" s="39"/>
      <c r="C305" s="39"/>
      <c r="D305" s="39"/>
      <c r="E305" s="39"/>
      <c r="F305" s="39"/>
      <c r="G305" s="41">
        <v>1</v>
      </c>
      <c r="H305" s="39"/>
      <c r="I305" s="39"/>
      <c r="J305" s="39"/>
      <c r="K305" s="39"/>
      <c r="L305" s="39"/>
      <c r="M305" s="39"/>
      <c r="N305" s="41">
        <v>1</v>
      </c>
    </row>
    <row r="306" spans="1:14" ht="13.5" thickBot="1">
      <c r="A306" s="40" t="s">
        <v>386</v>
      </c>
      <c r="B306" s="39"/>
      <c r="C306" s="39"/>
      <c r="D306" s="39"/>
      <c r="E306" s="39"/>
      <c r="F306" s="39"/>
      <c r="G306" s="41">
        <v>2</v>
      </c>
      <c r="H306" s="39"/>
      <c r="I306" s="39"/>
      <c r="J306" s="39"/>
      <c r="K306" s="39"/>
      <c r="L306" s="39"/>
      <c r="M306" s="39"/>
      <c r="N306" s="39"/>
    </row>
    <row r="307" spans="1:14" ht="13.5" thickBot="1">
      <c r="A307" s="40" t="s">
        <v>387</v>
      </c>
      <c r="B307" s="39"/>
      <c r="C307" s="39"/>
      <c r="D307" s="39"/>
      <c r="E307" s="39"/>
      <c r="F307" s="39"/>
      <c r="G307" s="39"/>
      <c r="H307" s="39"/>
      <c r="I307" s="41">
        <v>1</v>
      </c>
      <c r="J307" s="39"/>
      <c r="K307" s="39"/>
      <c r="L307" s="39"/>
      <c r="M307" s="39"/>
      <c r="N307" s="39"/>
    </row>
    <row r="308" spans="1:14" ht="13.5" thickBot="1">
      <c r="A308" s="40" t="s">
        <v>388</v>
      </c>
      <c r="B308" s="39"/>
      <c r="C308" s="39"/>
      <c r="D308" s="39"/>
      <c r="E308" s="39"/>
      <c r="F308" s="39"/>
      <c r="G308" s="39"/>
      <c r="H308" s="41">
        <v>1</v>
      </c>
      <c r="I308" s="39"/>
      <c r="J308" s="39"/>
      <c r="K308" s="39"/>
      <c r="L308" s="39"/>
      <c r="M308" s="39"/>
      <c r="N308" s="39"/>
    </row>
    <row r="309" spans="1:14" ht="13.5" thickBot="1">
      <c r="A309" s="40" t="s">
        <v>389</v>
      </c>
      <c r="B309" s="39"/>
      <c r="C309" s="39"/>
      <c r="D309" s="39"/>
      <c r="E309" s="39"/>
      <c r="F309" s="39"/>
      <c r="G309" s="39"/>
      <c r="H309" s="39"/>
      <c r="I309" s="41">
        <v>1</v>
      </c>
      <c r="J309" s="39"/>
      <c r="K309" s="39"/>
      <c r="L309" s="39"/>
      <c r="M309" s="39"/>
      <c r="N309" s="39"/>
    </row>
    <row r="310" spans="1:14" ht="13.5" thickBot="1">
      <c r="A310" s="40" t="s">
        <v>390</v>
      </c>
      <c r="B310" s="39"/>
      <c r="C310" s="39"/>
      <c r="D310" s="39"/>
      <c r="E310" s="39"/>
      <c r="F310" s="39"/>
      <c r="G310" s="39"/>
      <c r="H310" s="39"/>
      <c r="I310" s="41">
        <v>4</v>
      </c>
      <c r="J310" s="41">
        <v>1</v>
      </c>
      <c r="K310" s="39"/>
      <c r="L310" s="39"/>
      <c r="M310" s="39"/>
      <c r="N310" s="39"/>
    </row>
    <row r="311" spans="1:14" ht="13.5" thickBot="1">
      <c r="A311" s="40" t="s">
        <v>391</v>
      </c>
      <c r="B311" s="39"/>
      <c r="C311" s="39"/>
      <c r="D311" s="39"/>
      <c r="E311" s="39"/>
      <c r="F311" s="39"/>
      <c r="G311" s="39"/>
      <c r="H311" s="39"/>
      <c r="I311" s="39"/>
      <c r="J311" s="39"/>
      <c r="K311" s="39"/>
      <c r="L311" s="39"/>
      <c r="M311" s="39"/>
      <c r="N311" s="41">
        <v>4</v>
      </c>
    </row>
    <row r="312" spans="1:14" ht="13.5" thickBot="1">
      <c r="A312" s="40" t="s">
        <v>392</v>
      </c>
      <c r="B312" s="39"/>
      <c r="C312" s="39"/>
      <c r="D312" s="39"/>
      <c r="E312" s="39"/>
      <c r="F312" s="39"/>
      <c r="G312" s="41">
        <v>7</v>
      </c>
      <c r="H312" s="41">
        <v>9</v>
      </c>
      <c r="I312" s="39"/>
      <c r="J312" s="39"/>
      <c r="K312" s="39"/>
      <c r="L312" s="39"/>
      <c r="M312" s="39"/>
      <c r="N312" s="41">
        <v>1</v>
      </c>
    </row>
    <row r="313" spans="1:14" ht="13.5" thickBot="1">
      <c r="A313" s="40" t="s">
        <v>393</v>
      </c>
      <c r="B313" s="39"/>
      <c r="C313" s="39"/>
      <c r="D313" s="39"/>
      <c r="E313" s="39"/>
      <c r="F313" s="39"/>
      <c r="G313" s="41">
        <v>6</v>
      </c>
      <c r="H313" s="41">
        <v>1</v>
      </c>
      <c r="I313" s="39"/>
      <c r="J313" s="39"/>
      <c r="K313" s="39"/>
      <c r="L313" s="39"/>
      <c r="M313" s="39"/>
      <c r="N313" s="41">
        <v>1</v>
      </c>
    </row>
    <row r="314" spans="1:14" ht="13.5" thickBot="1">
      <c r="A314" s="40" t="s">
        <v>394</v>
      </c>
      <c r="B314" s="39"/>
      <c r="C314" s="39"/>
      <c r="D314" s="39"/>
      <c r="E314" s="39"/>
      <c r="F314" s="39"/>
      <c r="G314" s="41">
        <v>1</v>
      </c>
      <c r="H314" s="39"/>
      <c r="I314" s="39"/>
      <c r="J314" s="39"/>
      <c r="K314" s="39"/>
      <c r="L314" s="39"/>
      <c r="M314" s="39"/>
      <c r="N314" s="41">
        <v>1</v>
      </c>
    </row>
    <row r="315" spans="1:14" ht="13.5" thickBot="1">
      <c r="A315" s="40" t="s">
        <v>395</v>
      </c>
      <c r="B315" s="39"/>
      <c r="C315" s="39"/>
      <c r="D315" s="39"/>
      <c r="E315" s="39"/>
      <c r="F315" s="39"/>
      <c r="G315" s="39"/>
      <c r="H315" s="39"/>
      <c r="I315" s="39"/>
      <c r="J315" s="39"/>
      <c r="K315" s="39"/>
      <c r="L315" s="39"/>
      <c r="M315" s="39"/>
      <c r="N315" s="41">
        <v>1</v>
      </c>
    </row>
    <row r="316" spans="1:14" ht="13.5" thickBot="1">
      <c r="A316" s="40" t="s">
        <v>396</v>
      </c>
      <c r="B316" s="39"/>
      <c r="C316" s="39"/>
      <c r="D316" s="39"/>
      <c r="E316" s="39"/>
      <c r="F316" s="39"/>
      <c r="G316" s="39"/>
      <c r="H316" s="39"/>
      <c r="I316" s="41">
        <v>3</v>
      </c>
      <c r="J316" s="39"/>
      <c r="K316" s="39"/>
      <c r="L316" s="39"/>
      <c r="M316" s="39"/>
      <c r="N316" s="39"/>
    </row>
    <row r="317" spans="1:14" ht="13.5" thickBot="1">
      <c r="A317" s="40" t="s">
        <v>397</v>
      </c>
      <c r="B317" s="39"/>
      <c r="C317" s="39"/>
      <c r="D317" s="41">
        <v>130</v>
      </c>
      <c r="E317" s="41">
        <v>196</v>
      </c>
      <c r="F317" s="39"/>
      <c r="G317" s="39"/>
      <c r="H317" s="39"/>
      <c r="I317" s="39"/>
      <c r="J317" s="39"/>
      <c r="K317" s="39"/>
      <c r="L317" s="39"/>
      <c r="M317" s="39"/>
      <c r="N317" s="39"/>
    </row>
    <row r="318" spans="1:14" ht="13.5" thickBot="1">
      <c r="A318" s="40" t="s">
        <v>398</v>
      </c>
      <c r="B318" s="39"/>
      <c r="C318" s="39"/>
      <c r="D318" s="39"/>
      <c r="E318" s="39"/>
      <c r="F318" s="39"/>
      <c r="G318" s="39"/>
      <c r="H318" s="39"/>
      <c r="I318" s="41">
        <v>4</v>
      </c>
      <c r="J318" s="39"/>
      <c r="K318" s="39"/>
      <c r="L318" s="39"/>
      <c r="M318" s="39"/>
      <c r="N318" s="39"/>
    </row>
    <row r="319" spans="1:14" ht="13.5" thickBot="1">
      <c r="A319" s="40" t="s">
        <v>399</v>
      </c>
      <c r="B319" s="39"/>
      <c r="C319" s="39"/>
      <c r="D319" s="39"/>
      <c r="E319" s="39"/>
      <c r="F319" s="39"/>
      <c r="G319" s="39"/>
      <c r="H319" s="39"/>
      <c r="I319" s="41">
        <v>12</v>
      </c>
      <c r="J319" s="39"/>
      <c r="K319" s="39"/>
      <c r="L319" s="39"/>
      <c r="M319" s="39"/>
      <c r="N319" s="39"/>
    </row>
    <row r="320" spans="1:14" ht="13.5" thickBot="1">
      <c r="A320" s="40" t="s">
        <v>400</v>
      </c>
      <c r="B320" s="39"/>
      <c r="C320" s="39"/>
      <c r="D320" s="39"/>
      <c r="E320" s="39"/>
      <c r="F320" s="39"/>
      <c r="G320" s="39"/>
      <c r="H320" s="39"/>
      <c r="I320" s="41">
        <v>13</v>
      </c>
      <c r="J320" s="39"/>
      <c r="K320" s="39"/>
      <c r="L320" s="39"/>
      <c r="M320" s="39"/>
      <c r="N320" s="39"/>
    </row>
    <row r="321" spans="1:14" ht="13.5" thickBot="1">
      <c r="A321" s="40" t="s">
        <v>401</v>
      </c>
      <c r="B321" s="39"/>
      <c r="C321" s="39"/>
      <c r="D321" s="39"/>
      <c r="E321" s="39"/>
      <c r="F321" s="39"/>
      <c r="G321" s="39"/>
      <c r="H321" s="39"/>
      <c r="I321" s="41">
        <v>1</v>
      </c>
      <c r="J321" s="39"/>
      <c r="K321" s="39"/>
      <c r="L321" s="39"/>
      <c r="M321" s="39"/>
      <c r="N321" s="39"/>
    </row>
    <row r="322" spans="1:14" ht="13.5" thickBot="1">
      <c r="A322" s="40" t="s">
        <v>402</v>
      </c>
      <c r="B322" s="39"/>
      <c r="C322" s="39"/>
      <c r="D322" s="39"/>
      <c r="E322" s="39"/>
      <c r="F322" s="39"/>
      <c r="G322" s="39"/>
      <c r="H322" s="39"/>
      <c r="I322" s="41">
        <v>1</v>
      </c>
      <c r="J322" s="39"/>
      <c r="K322" s="39"/>
      <c r="L322" s="39"/>
      <c r="M322" s="39"/>
      <c r="N322" s="39"/>
    </row>
    <row r="323" spans="1:14" ht="13.5" thickBot="1">
      <c r="A323" s="40" t="s">
        <v>403</v>
      </c>
      <c r="B323" s="39"/>
      <c r="C323" s="39"/>
      <c r="D323" s="39"/>
      <c r="E323" s="39"/>
      <c r="F323" s="39"/>
      <c r="G323" s="39"/>
      <c r="H323" s="39"/>
      <c r="I323" s="41">
        <v>9</v>
      </c>
      <c r="J323" s="39"/>
      <c r="K323" s="39"/>
      <c r="L323" s="39"/>
      <c r="M323" s="39"/>
      <c r="N323" s="39"/>
    </row>
    <row r="324" spans="1:14" ht="13.5" thickBot="1">
      <c r="A324" s="40" t="s">
        <v>404</v>
      </c>
      <c r="B324" s="39"/>
      <c r="C324" s="39"/>
      <c r="D324" s="39"/>
      <c r="E324" s="39"/>
      <c r="F324" s="39"/>
      <c r="G324" s="39"/>
      <c r="H324" s="39"/>
      <c r="I324" s="41">
        <v>6</v>
      </c>
      <c r="J324" s="39"/>
      <c r="K324" s="39"/>
      <c r="L324" s="39"/>
      <c r="M324" s="39"/>
      <c r="N324" s="39"/>
    </row>
    <row r="325" spans="1:14" ht="13.5" thickBot="1">
      <c r="A325" s="40" t="s">
        <v>405</v>
      </c>
      <c r="B325" s="39"/>
      <c r="C325" s="39"/>
      <c r="D325" s="39"/>
      <c r="E325" s="39"/>
      <c r="F325" s="39"/>
      <c r="G325" s="41">
        <v>9</v>
      </c>
      <c r="H325" s="41">
        <v>1</v>
      </c>
      <c r="I325" s="39"/>
      <c r="J325" s="39"/>
      <c r="K325" s="39"/>
      <c r="L325" s="39"/>
      <c r="M325" s="39"/>
      <c r="N325" s="41">
        <v>1</v>
      </c>
    </row>
    <row r="326" spans="1:14" ht="13.5" thickBot="1">
      <c r="A326" s="40" t="s">
        <v>406</v>
      </c>
      <c r="B326" s="39"/>
      <c r="C326" s="39"/>
      <c r="D326" s="39"/>
      <c r="E326" s="39"/>
      <c r="F326" s="39"/>
      <c r="G326" s="41">
        <v>17</v>
      </c>
      <c r="H326" s="41">
        <v>3</v>
      </c>
      <c r="I326" s="39"/>
      <c r="J326" s="39"/>
      <c r="K326" s="39"/>
      <c r="L326" s="39"/>
      <c r="M326" s="39"/>
      <c r="N326" s="39"/>
    </row>
    <row r="327" spans="1:14" ht="13.5" thickBot="1">
      <c r="A327" s="40" t="s">
        <v>407</v>
      </c>
      <c r="B327" s="39"/>
      <c r="C327" s="39"/>
      <c r="D327" s="39"/>
      <c r="E327" s="39"/>
      <c r="F327" s="39"/>
      <c r="G327" s="41">
        <v>8</v>
      </c>
      <c r="H327" s="39"/>
      <c r="I327" s="39"/>
      <c r="J327" s="39"/>
      <c r="K327" s="39"/>
      <c r="L327" s="39"/>
      <c r="M327" s="39"/>
      <c r="N327" s="39"/>
    </row>
    <row r="328" spans="1:14" ht="13.5" thickBot="1">
      <c r="A328" s="40" t="s">
        <v>408</v>
      </c>
      <c r="B328" s="39"/>
      <c r="C328" s="39"/>
      <c r="D328" s="39"/>
      <c r="E328" s="39"/>
      <c r="F328" s="39"/>
      <c r="G328" s="39"/>
      <c r="H328" s="39"/>
      <c r="I328" s="41">
        <v>3</v>
      </c>
      <c r="J328" s="39"/>
      <c r="K328" s="39"/>
      <c r="L328" s="39"/>
      <c r="M328" s="39"/>
      <c r="N328" s="39"/>
    </row>
    <row r="329" spans="1:14" ht="13.5" thickBot="1">
      <c r="A329" s="40" t="s">
        <v>409</v>
      </c>
      <c r="B329" s="39"/>
      <c r="C329" s="39"/>
      <c r="D329" s="39"/>
      <c r="E329" s="39"/>
      <c r="F329" s="39"/>
      <c r="G329" s="39"/>
      <c r="H329" s="39"/>
      <c r="I329" s="39"/>
      <c r="J329" s="41">
        <v>1</v>
      </c>
      <c r="K329" s="39"/>
      <c r="L329" s="39"/>
      <c r="M329" s="39"/>
      <c r="N329" s="39"/>
    </row>
    <row r="330" spans="1:14" ht="13.5" thickBot="1">
      <c r="A330" s="40" t="s">
        <v>410</v>
      </c>
      <c r="B330" s="39"/>
      <c r="C330" s="39"/>
      <c r="D330" s="39"/>
      <c r="E330" s="39"/>
      <c r="F330" s="39"/>
      <c r="G330" s="41">
        <v>3</v>
      </c>
      <c r="H330" s="39"/>
      <c r="I330" s="39"/>
      <c r="J330" s="39"/>
      <c r="K330" s="39"/>
      <c r="L330" s="39"/>
      <c r="M330" s="39"/>
      <c r="N330" s="39"/>
    </row>
    <row r="331" spans="1:14" ht="13.5" thickBot="1">
      <c r="A331" s="40" t="s">
        <v>411</v>
      </c>
      <c r="B331" s="39"/>
      <c r="C331" s="39"/>
      <c r="D331" s="39"/>
      <c r="E331" s="39"/>
      <c r="F331" s="39"/>
      <c r="G331" s="41">
        <v>3</v>
      </c>
      <c r="H331" s="39"/>
      <c r="I331" s="39"/>
      <c r="J331" s="39"/>
      <c r="K331" s="39"/>
      <c r="L331" s="39"/>
      <c r="M331" s="39"/>
      <c r="N331" s="39"/>
    </row>
    <row r="332" spans="1:14" ht="13.5" thickBot="1">
      <c r="A332" s="40" t="s">
        <v>412</v>
      </c>
      <c r="B332" s="39"/>
      <c r="C332" s="39"/>
      <c r="D332" s="39"/>
      <c r="E332" s="39"/>
      <c r="F332" s="39"/>
      <c r="G332" s="41">
        <v>2</v>
      </c>
      <c r="H332" s="39"/>
      <c r="I332" s="39"/>
      <c r="J332" s="39"/>
      <c r="K332" s="39"/>
      <c r="L332" s="39"/>
      <c r="M332" s="39"/>
      <c r="N332" s="39"/>
    </row>
    <row r="333" spans="1:14" ht="13.5" thickBot="1">
      <c r="A333" s="40" t="s">
        <v>413</v>
      </c>
      <c r="B333" s="39"/>
      <c r="C333" s="39"/>
      <c r="D333" s="39"/>
      <c r="E333" s="39"/>
      <c r="F333" s="39"/>
      <c r="G333" s="41">
        <v>1</v>
      </c>
      <c r="H333" s="39"/>
      <c r="I333" s="39"/>
      <c r="J333" s="39"/>
      <c r="K333" s="39"/>
      <c r="L333" s="39"/>
      <c r="M333" s="39"/>
      <c r="N333" s="39"/>
    </row>
    <row r="334" spans="1:14" ht="13.5" thickBot="1">
      <c r="A334" s="40" t="s">
        <v>414</v>
      </c>
      <c r="B334" s="39"/>
      <c r="C334" s="39"/>
      <c r="D334" s="39"/>
      <c r="E334" s="39"/>
      <c r="F334" s="39"/>
      <c r="G334" s="41">
        <v>1</v>
      </c>
      <c r="H334" s="39"/>
      <c r="I334" s="39"/>
      <c r="J334" s="39"/>
      <c r="K334" s="39"/>
      <c r="L334" s="39"/>
      <c r="M334" s="39"/>
      <c r="N334" s="39"/>
    </row>
    <row r="335" spans="1:14" ht="13.5" thickBot="1">
      <c r="A335" s="40" t="s">
        <v>415</v>
      </c>
      <c r="B335" s="39"/>
      <c r="C335" s="39"/>
      <c r="D335" s="39"/>
      <c r="E335" s="39"/>
      <c r="F335" s="39"/>
      <c r="G335" s="39"/>
      <c r="H335" s="39"/>
      <c r="I335" s="41">
        <v>9</v>
      </c>
      <c r="J335" s="39"/>
      <c r="K335" s="39"/>
      <c r="L335" s="39"/>
      <c r="M335" s="39"/>
      <c r="N335" s="41">
        <v>2</v>
      </c>
    </row>
    <row r="336" spans="1:14" ht="13.5" thickBot="1">
      <c r="A336" s="40" t="s">
        <v>416</v>
      </c>
      <c r="B336" s="39"/>
      <c r="C336" s="39"/>
      <c r="D336" s="39"/>
      <c r="E336" s="39"/>
      <c r="F336" s="39"/>
      <c r="G336" s="39"/>
      <c r="H336" s="39"/>
      <c r="I336" s="41">
        <v>1</v>
      </c>
      <c r="J336" s="39"/>
      <c r="K336" s="39"/>
      <c r="L336" s="39"/>
      <c r="M336" s="39"/>
      <c r="N336" s="39"/>
    </row>
    <row r="337" spans="1:14" ht="13.5" thickBot="1">
      <c r="A337" s="40" t="s">
        <v>417</v>
      </c>
      <c r="B337" s="39"/>
      <c r="C337" s="39"/>
      <c r="D337" s="39"/>
      <c r="E337" s="39"/>
      <c r="F337" s="39"/>
      <c r="G337" s="39"/>
      <c r="H337" s="39"/>
      <c r="I337" s="41">
        <v>1</v>
      </c>
      <c r="J337" s="39"/>
      <c r="K337" s="39"/>
      <c r="L337" s="39"/>
      <c r="M337" s="39"/>
      <c r="N337" s="39"/>
    </row>
    <row r="338" spans="1:14" ht="13.5" thickBot="1">
      <c r="A338" s="40" t="s">
        <v>418</v>
      </c>
      <c r="B338" s="39"/>
      <c r="C338" s="39"/>
      <c r="D338" s="39"/>
      <c r="E338" s="39"/>
      <c r="F338" s="39"/>
      <c r="G338" s="39"/>
      <c r="H338" s="39"/>
      <c r="I338" s="41">
        <v>3</v>
      </c>
      <c r="J338" s="39"/>
      <c r="K338" s="39"/>
      <c r="L338" s="39"/>
      <c r="M338" s="39"/>
      <c r="N338" s="39"/>
    </row>
    <row r="339" spans="1:14" ht="13.5" thickBot="1">
      <c r="A339" s="40" t="s">
        <v>419</v>
      </c>
      <c r="B339" s="39"/>
      <c r="C339" s="39"/>
      <c r="D339" s="39"/>
      <c r="E339" s="39"/>
      <c r="F339" s="39"/>
      <c r="G339" s="41">
        <v>17</v>
      </c>
      <c r="H339" s="39"/>
      <c r="I339" s="39"/>
      <c r="J339" s="39"/>
      <c r="K339" s="39"/>
      <c r="L339" s="39"/>
      <c r="M339" s="39"/>
      <c r="N339" s="39"/>
    </row>
    <row r="340" spans="1:14" ht="13.5" thickBot="1">
      <c r="A340" s="40" t="s">
        <v>420</v>
      </c>
      <c r="B340" s="39"/>
      <c r="C340" s="39"/>
      <c r="D340" s="39"/>
      <c r="E340" s="39"/>
      <c r="F340" s="39"/>
      <c r="G340" s="39"/>
      <c r="H340" s="39"/>
      <c r="I340" s="39"/>
      <c r="J340" s="41">
        <v>1</v>
      </c>
      <c r="K340" s="39"/>
      <c r="L340" s="39"/>
      <c r="M340" s="39"/>
      <c r="N340" s="39"/>
    </row>
    <row r="341" spans="1:14" ht="13.5" thickBot="1">
      <c r="A341" s="40" t="s">
        <v>421</v>
      </c>
      <c r="B341" s="39"/>
      <c r="C341" s="39"/>
      <c r="D341" s="39"/>
      <c r="E341" s="39"/>
      <c r="F341" s="39"/>
      <c r="G341" s="39"/>
      <c r="H341" s="39"/>
      <c r="I341" s="41">
        <v>5</v>
      </c>
      <c r="J341" s="39"/>
      <c r="K341" s="39"/>
      <c r="L341" s="39"/>
      <c r="M341" s="39"/>
      <c r="N341" s="39"/>
    </row>
    <row r="342" spans="1:14" ht="13.5" thickBot="1">
      <c r="A342" s="40" t="s">
        <v>422</v>
      </c>
      <c r="B342" s="39"/>
      <c r="C342" s="39"/>
      <c r="D342" s="39"/>
      <c r="E342" s="39"/>
      <c r="F342" s="39"/>
      <c r="G342" s="39"/>
      <c r="H342" s="39"/>
      <c r="I342" s="41">
        <v>1</v>
      </c>
      <c r="J342" s="39"/>
      <c r="K342" s="39"/>
      <c r="L342" s="39"/>
      <c r="M342" s="39"/>
      <c r="N342" s="39"/>
    </row>
    <row r="343" spans="1:14" ht="13.5" thickBot="1">
      <c r="A343" s="40" t="s">
        <v>423</v>
      </c>
      <c r="B343" s="39"/>
      <c r="C343" s="39"/>
      <c r="D343" s="39"/>
      <c r="E343" s="39"/>
      <c r="F343" s="39"/>
      <c r="G343" s="39"/>
      <c r="H343" s="39"/>
      <c r="I343" s="41">
        <v>1</v>
      </c>
      <c r="J343" s="39"/>
      <c r="K343" s="39"/>
      <c r="L343" s="39"/>
      <c r="M343" s="39"/>
      <c r="N343" s="39"/>
    </row>
    <row r="344" spans="1:14" ht="13.5" thickBot="1">
      <c r="A344" s="40" t="s">
        <v>424</v>
      </c>
      <c r="B344" s="39"/>
      <c r="C344" s="39"/>
      <c r="D344" s="39"/>
      <c r="E344" s="39"/>
      <c r="F344" s="39"/>
      <c r="G344" s="39"/>
      <c r="H344" s="39"/>
      <c r="I344" s="41">
        <v>1</v>
      </c>
      <c r="J344" s="39"/>
      <c r="K344" s="39"/>
      <c r="L344" s="39"/>
      <c r="M344" s="39"/>
      <c r="N344" s="39"/>
    </row>
    <row r="345" spans="1:14" ht="13.5" thickBot="1">
      <c r="A345" s="40" t="s">
        <v>425</v>
      </c>
      <c r="B345" s="39"/>
      <c r="C345" s="39"/>
      <c r="D345" s="39"/>
      <c r="E345" s="39"/>
      <c r="F345" s="39"/>
      <c r="G345" s="39"/>
      <c r="H345" s="39"/>
      <c r="I345" s="41">
        <v>1</v>
      </c>
      <c r="J345" s="39"/>
      <c r="K345" s="39"/>
      <c r="L345" s="39"/>
      <c r="M345" s="39"/>
      <c r="N345" s="39"/>
    </row>
    <row r="346" spans="1:14" ht="13.5" thickBot="1">
      <c r="A346" s="40" t="s">
        <v>426</v>
      </c>
      <c r="B346" s="39"/>
      <c r="C346" s="39"/>
      <c r="D346" s="39"/>
      <c r="E346" s="39"/>
      <c r="F346" s="39"/>
      <c r="G346" s="39"/>
      <c r="H346" s="39"/>
      <c r="I346" s="41">
        <v>2</v>
      </c>
      <c r="J346" s="39"/>
      <c r="K346" s="39"/>
      <c r="L346" s="39"/>
      <c r="M346" s="39"/>
      <c r="N346" s="39"/>
    </row>
    <row r="347" spans="1:14" ht="13.5" thickBot="1">
      <c r="A347" s="40" t="s">
        <v>427</v>
      </c>
      <c r="B347" s="39"/>
      <c r="C347" s="39"/>
      <c r="D347" s="39"/>
      <c r="E347" s="39"/>
      <c r="F347" s="39"/>
      <c r="G347" s="39"/>
      <c r="H347" s="39"/>
      <c r="I347" s="41">
        <v>5</v>
      </c>
      <c r="J347" s="39"/>
      <c r="K347" s="39"/>
      <c r="L347" s="39"/>
      <c r="M347" s="39"/>
      <c r="N347" s="39"/>
    </row>
    <row r="348" spans="1:14" ht="13.5" thickBot="1">
      <c r="A348" s="40" t="s">
        <v>428</v>
      </c>
      <c r="B348" s="39"/>
      <c r="C348" s="39"/>
      <c r="D348" s="39"/>
      <c r="E348" s="39"/>
      <c r="F348" s="39"/>
      <c r="G348" s="39"/>
      <c r="H348" s="39"/>
      <c r="I348" s="41">
        <v>1</v>
      </c>
      <c r="J348" s="39"/>
      <c r="K348" s="39"/>
      <c r="L348" s="39"/>
      <c r="M348" s="39"/>
      <c r="N348" s="39"/>
    </row>
    <row r="349" spans="1:14" ht="13.5" thickBot="1">
      <c r="A349" s="40" t="s">
        <v>429</v>
      </c>
      <c r="B349" s="39"/>
      <c r="C349" s="39"/>
      <c r="D349" s="39"/>
      <c r="E349" s="39"/>
      <c r="F349" s="39"/>
      <c r="G349" s="39"/>
      <c r="H349" s="39"/>
      <c r="I349" s="41">
        <v>10</v>
      </c>
      <c r="J349" s="39"/>
      <c r="K349" s="39"/>
      <c r="L349" s="39"/>
      <c r="M349" s="39"/>
      <c r="N349" s="39"/>
    </row>
    <row r="350" spans="1:14" ht="13.5" thickBot="1">
      <c r="A350" s="40" t="s">
        <v>430</v>
      </c>
      <c r="B350" s="39"/>
      <c r="C350" s="39"/>
      <c r="D350" s="39"/>
      <c r="E350" s="39"/>
      <c r="F350" s="39"/>
      <c r="G350" s="39"/>
      <c r="H350" s="39"/>
      <c r="I350" s="41">
        <v>3</v>
      </c>
      <c r="J350" s="39"/>
      <c r="K350" s="39"/>
      <c r="L350" s="39"/>
      <c r="M350" s="39"/>
      <c r="N350" s="39"/>
    </row>
    <row r="351" spans="1:14" ht="13.5" thickBot="1">
      <c r="A351" s="40" t="s">
        <v>431</v>
      </c>
      <c r="B351" s="39"/>
      <c r="C351" s="39"/>
      <c r="D351" s="39"/>
      <c r="E351" s="39"/>
      <c r="F351" s="39"/>
      <c r="G351" s="39"/>
      <c r="H351" s="39"/>
      <c r="I351" s="41">
        <v>3</v>
      </c>
      <c r="J351" s="39"/>
      <c r="K351" s="39"/>
      <c r="L351" s="39"/>
      <c r="M351" s="39"/>
      <c r="N351" s="39"/>
    </row>
    <row r="352" spans="1:14" ht="13.5" thickBot="1">
      <c r="A352" s="40" t="s">
        <v>432</v>
      </c>
      <c r="B352" s="39"/>
      <c r="C352" s="39"/>
      <c r="D352" s="39"/>
      <c r="E352" s="39"/>
      <c r="F352" s="39"/>
      <c r="G352" s="39"/>
      <c r="H352" s="39"/>
      <c r="I352" s="41">
        <v>9</v>
      </c>
      <c r="J352" s="39"/>
      <c r="K352" s="39"/>
      <c r="L352" s="39"/>
      <c r="M352" s="39"/>
      <c r="N352" s="39"/>
    </row>
    <row r="353" spans="1:14" ht="13.5" thickBot="1">
      <c r="A353" s="40" t="s">
        <v>433</v>
      </c>
      <c r="B353" s="39"/>
      <c r="C353" s="39"/>
      <c r="D353" s="39"/>
      <c r="E353" s="39"/>
      <c r="F353" s="39"/>
      <c r="G353" s="39"/>
      <c r="H353" s="39"/>
      <c r="I353" s="41">
        <v>8</v>
      </c>
      <c r="J353" s="39"/>
      <c r="K353" s="39"/>
      <c r="L353" s="39"/>
      <c r="M353" s="39"/>
      <c r="N353" s="39"/>
    </row>
    <row r="354" spans="1:14" ht="13.5" thickBot="1">
      <c r="A354" s="40" t="s">
        <v>434</v>
      </c>
      <c r="B354" s="39"/>
      <c r="C354" s="39"/>
      <c r="D354" s="39"/>
      <c r="E354" s="39"/>
      <c r="F354" s="39"/>
      <c r="G354" s="39"/>
      <c r="H354" s="39"/>
      <c r="I354" s="41">
        <v>1</v>
      </c>
      <c r="J354" s="39"/>
      <c r="K354" s="39"/>
      <c r="L354" s="39"/>
      <c r="M354" s="39"/>
      <c r="N354" s="39"/>
    </row>
    <row r="355" spans="1:14" ht="13.5" thickBot="1">
      <c r="A355" s="40" t="s">
        <v>435</v>
      </c>
      <c r="B355" s="39"/>
      <c r="C355" s="39"/>
      <c r="D355" s="39"/>
      <c r="E355" s="39"/>
      <c r="F355" s="39"/>
      <c r="G355" s="39"/>
      <c r="H355" s="39"/>
      <c r="I355" s="41">
        <v>1</v>
      </c>
      <c r="J355" s="39"/>
      <c r="K355" s="39"/>
      <c r="L355" s="39"/>
      <c r="M355" s="39"/>
      <c r="N355" s="39"/>
    </row>
    <row r="356" spans="1:14" ht="13.5" thickBot="1">
      <c r="A356" s="40" t="s">
        <v>436</v>
      </c>
      <c r="B356" s="39"/>
      <c r="C356" s="39"/>
      <c r="D356" s="39"/>
      <c r="E356" s="39"/>
      <c r="F356" s="39"/>
      <c r="G356" s="39"/>
      <c r="H356" s="39"/>
      <c r="I356" s="41">
        <v>2</v>
      </c>
      <c r="J356" s="39"/>
      <c r="K356" s="39"/>
      <c r="L356" s="39"/>
      <c r="M356" s="39"/>
      <c r="N356" s="39"/>
    </row>
    <row r="357" spans="1:14" ht="13.5" thickBot="1">
      <c r="A357" s="40" t="s">
        <v>437</v>
      </c>
      <c r="B357" s="39"/>
      <c r="C357" s="39"/>
      <c r="D357" s="39"/>
      <c r="E357" s="39"/>
      <c r="F357" s="39"/>
      <c r="G357" s="39"/>
      <c r="H357" s="39"/>
      <c r="I357" s="41">
        <v>1</v>
      </c>
      <c r="J357" s="39"/>
      <c r="K357" s="39"/>
      <c r="L357" s="39"/>
      <c r="M357" s="39"/>
      <c r="N357" s="39"/>
    </row>
    <row r="358" spans="1:14" ht="13.5" thickBot="1">
      <c r="A358" s="40" t="s">
        <v>438</v>
      </c>
      <c r="B358" s="39"/>
      <c r="C358" s="39"/>
      <c r="D358" s="39"/>
      <c r="E358" s="39"/>
      <c r="F358" s="39"/>
      <c r="G358" s="39"/>
      <c r="H358" s="39"/>
      <c r="I358" s="41">
        <v>1</v>
      </c>
      <c r="J358" s="39"/>
      <c r="K358" s="39"/>
      <c r="L358" s="39"/>
      <c r="M358" s="39"/>
      <c r="N358" s="39"/>
    </row>
    <row r="359" spans="1:14" ht="13.5" thickBot="1">
      <c r="A359" s="40" t="s">
        <v>439</v>
      </c>
      <c r="B359" s="39"/>
      <c r="C359" s="39"/>
      <c r="D359" s="39"/>
      <c r="E359" s="39"/>
      <c r="F359" s="39"/>
      <c r="G359" s="39"/>
      <c r="H359" s="39"/>
      <c r="I359" s="41">
        <v>1</v>
      </c>
      <c r="J359" s="39"/>
      <c r="K359" s="39"/>
      <c r="L359" s="39"/>
      <c r="M359" s="39"/>
      <c r="N359" s="39"/>
    </row>
    <row r="360" spans="1:14" ht="13.5" thickBot="1">
      <c r="A360" s="40" t="s">
        <v>440</v>
      </c>
      <c r="B360" s="39"/>
      <c r="C360" s="39"/>
      <c r="D360" s="39"/>
      <c r="E360" s="39"/>
      <c r="F360" s="39"/>
      <c r="G360" s="39"/>
      <c r="H360" s="39"/>
      <c r="I360" s="41">
        <v>2</v>
      </c>
      <c r="J360" s="39"/>
      <c r="K360" s="39"/>
      <c r="L360" s="39"/>
      <c r="M360" s="39"/>
      <c r="N360" s="39"/>
    </row>
    <row r="361" spans="1:14" ht="13.5" thickBot="1">
      <c r="A361" s="40" t="s">
        <v>441</v>
      </c>
      <c r="B361" s="39"/>
      <c r="C361" s="39"/>
      <c r="D361" s="39"/>
      <c r="E361" s="39"/>
      <c r="F361" s="39"/>
      <c r="G361" s="39"/>
      <c r="H361" s="39"/>
      <c r="I361" s="39"/>
      <c r="J361" s="39"/>
      <c r="K361" s="39"/>
      <c r="L361" s="39"/>
      <c r="M361" s="39"/>
      <c r="N361" s="41">
        <v>1</v>
      </c>
    </row>
    <row r="362" spans="1:14" ht="13.5" thickBot="1">
      <c r="A362" s="40" t="s">
        <v>442</v>
      </c>
      <c r="B362" s="39"/>
      <c r="C362" s="39"/>
      <c r="D362" s="39"/>
      <c r="E362" s="39"/>
      <c r="F362" s="39"/>
      <c r="G362" s="39"/>
      <c r="H362" s="39"/>
      <c r="I362" s="41">
        <v>2</v>
      </c>
      <c r="J362" s="39"/>
      <c r="K362" s="39"/>
      <c r="L362" s="39"/>
      <c r="M362" s="39"/>
      <c r="N362" s="39"/>
    </row>
    <row r="363" spans="1:14" ht="13.5" thickBot="1">
      <c r="A363" s="40" t="s">
        <v>443</v>
      </c>
      <c r="B363" s="39"/>
      <c r="C363" s="39"/>
      <c r="D363" s="39"/>
      <c r="E363" s="39"/>
      <c r="F363" s="39"/>
      <c r="G363" s="41">
        <v>1</v>
      </c>
      <c r="H363" s="41">
        <v>1</v>
      </c>
      <c r="I363" s="39"/>
      <c r="J363" s="39"/>
      <c r="K363" s="39"/>
      <c r="L363" s="39"/>
      <c r="M363" s="39"/>
      <c r="N363" s="39"/>
    </row>
    <row r="364" spans="1:14" ht="13.5" thickBot="1">
      <c r="A364" s="40" t="s">
        <v>444</v>
      </c>
      <c r="B364" s="39"/>
      <c r="C364" s="39"/>
      <c r="D364" s="41">
        <v>10</v>
      </c>
      <c r="E364" s="41">
        <v>2</v>
      </c>
      <c r="F364" s="39"/>
      <c r="G364" s="39"/>
      <c r="H364" s="39"/>
      <c r="I364" s="39"/>
      <c r="J364" s="39"/>
      <c r="K364" s="39"/>
      <c r="L364" s="39"/>
      <c r="M364" s="39"/>
      <c r="N364" s="39"/>
    </row>
    <row r="365" spans="1:14" ht="13.5" thickBot="1">
      <c r="A365" s="40" t="s">
        <v>445</v>
      </c>
      <c r="B365" s="39"/>
      <c r="C365" s="39"/>
      <c r="D365" s="41">
        <v>2</v>
      </c>
      <c r="E365" s="39"/>
      <c r="F365" s="39"/>
      <c r="G365" s="39"/>
      <c r="H365" s="39"/>
      <c r="I365" s="39"/>
      <c r="J365" s="39"/>
      <c r="K365" s="39"/>
      <c r="L365" s="39"/>
      <c r="M365" s="39"/>
      <c r="N365" s="39"/>
    </row>
    <row r="366" spans="1:14" ht="13.5" thickBot="1">
      <c r="A366" s="40" t="s">
        <v>446</v>
      </c>
      <c r="B366" s="39"/>
      <c r="C366" s="39"/>
      <c r="D366" s="39"/>
      <c r="E366" s="39"/>
      <c r="F366" s="39"/>
      <c r="G366" s="39"/>
      <c r="H366" s="41">
        <v>1</v>
      </c>
      <c r="I366" s="39"/>
      <c r="J366" s="39"/>
      <c r="K366" s="39"/>
      <c r="L366" s="39"/>
      <c r="M366" s="39"/>
      <c r="N366" s="39"/>
    </row>
    <row r="367" spans="1:14" ht="13.5" thickBot="1">
      <c r="A367" s="40" t="s">
        <v>447</v>
      </c>
      <c r="B367" s="39"/>
      <c r="C367" s="39"/>
      <c r="D367" s="39"/>
      <c r="E367" s="39"/>
      <c r="F367" s="39"/>
      <c r="G367" s="41">
        <v>14</v>
      </c>
      <c r="H367" s="39"/>
      <c r="I367" s="39"/>
      <c r="J367" s="39"/>
      <c r="K367" s="39"/>
      <c r="L367" s="39"/>
      <c r="M367" s="39"/>
      <c r="N367" s="39"/>
    </row>
    <row r="368" spans="1:14" ht="13.5" thickBot="1">
      <c r="A368" s="40" t="s">
        <v>448</v>
      </c>
      <c r="B368" s="39"/>
      <c r="C368" s="39"/>
      <c r="D368" s="39"/>
      <c r="E368" s="39"/>
      <c r="F368" s="39"/>
      <c r="G368" s="39"/>
      <c r="H368" s="39"/>
      <c r="I368" s="41">
        <v>2</v>
      </c>
      <c r="J368" s="39"/>
      <c r="K368" s="39"/>
      <c r="L368" s="39"/>
      <c r="M368" s="39"/>
      <c r="N368" s="39"/>
    </row>
    <row r="369" spans="1:14" ht="13.5" thickBot="1">
      <c r="A369" s="40" t="s">
        <v>449</v>
      </c>
      <c r="B369" s="39"/>
      <c r="C369" s="39"/>
      <c r="D369" s="39"/>
      <c r="E369" s="39"/>
      <c r="F369" s="39"/>
      <c r="G369" s="39"/>
      <c r="H369" s="39"/>
      <c r="I369" s="41">
        <v>2</v>
      </c>
      <c r="J369" s="39"/>
      <c r="K369" s="39"/>
      <c r="L369" s="39"/>
      <c r="M369" s="39"/>
      <c r="N369" s="39"/>
    </row>
    <row r="370" spans="1:14" ht="13.5" thickBot="1">
      <c r="A370" s="40" t="s">
        <v>450</v>
      </c>
      <c r="B370" s="39"/>
      <c r="C370" s="39"/>
      <c r="D370" s="39"/>
      <c r="E370" s="39"/>
      <c r="F370" s="39"/>
      <c r="G370" s="39"/>
      <c r="H370" s="39"/>
      <c r="I370" s="41">
        <v>2</v>
      </c>
      <c r="J370" s="39"/>
      <c r="K370" s="39"/>
      <c r="L370" s="39"/>
      <c r="M370" s="39"/>
      <c r="N370" s="39"/>
    </row>
    <row r="371" spans="1:14" ht="13.5" thickBot="1">
      <c r="A371" s="40" t="s">
        <v>451</v>
      </c>
      <c r="B371" s="39"/>
      <c r="C371" s="39"/>
      <c r="D371" s="39"/>
      <c r="E371" s="39"/>
      <c r="F371" s="39"/>
      <c r="G371" s="41">
        <v>4</v>
      </c>
      <c r="H371" s="39"/>
      <c r="I371" s="39"/>
      <c r="J371" s="39"/>
      <c r="K371" s="39"/>
      <c r="L371" s="39"/>
      <c r="M371" s="39"/>
      <c r="N371" s="39"/>
    </row>
    <row r="372" spans="1:14" ht="13.5" thickBot="1">
      <c r="A372" s="40" t="s">
        <v>452</v>
      </c>
      <c r="B372" s="39"/>
      <c r="C372" s="39"/>
      <c r="D372" s="39"/>
      <c r="E372" s="39"/>
      <c r="F372" s="39"/>
      <c r="G372" s="41">
        <v>3</v>
      </c>
      <c r="H372" s="39"/>
      <c r="I372" s="39"/>
      <c r="J372" s="39"/>
      <c r="K372" s="39"/>
      <c r="L372" s="39"/>
      <c r="M372" s="39"/>
      <c r="N372" s="39"/>
    </row>
    <row r="373" spans="1:14" ht="13.5" thickBot="1">
      <c r="A373" s="40" t="s">
        <v>453</v>
      </c>
      <c r="B373" s="39"/>
      <c r="C373" s="39"/>
      <c r="D373" s="39"/>
      <c r="E373" s="39"/>
      <c r="F373" s="39"/>
      <c r="G373" s="41">
        <v>4</v>
      </c>
      <c r="H373" s="39"/>
      <c r="I373" s="39"/>
      <c r="J373" s="39"/>
      <c r="K373" s="39"/>
      <c r="L373" s="39"/>
      <c r="M373" s="39"/>
      <c r="N373" s="39"/>
    </row>
    <row r="374" spans="1:14" ht="13.5" thickBot="1">
      <c r="A374" s="40" t="s">
        <v>454</v>
      </c>
      <c r="B374" s="39"/>
      <c r="C374" s="39"/>
      <c r="D374" s="39"/>
      <c r="E374" s="39"/>
      <c r="F374" s="39"/>
      <c r="G374" s="41">
        <v>1</v>
      </c>
      <c r="H374" s="39"/>
      <c r="I374" s="39"/>
      <c r="J374" s="39"/>
      <c r="K374" s="39"/>
      <c r="L374" s="39"/>
      <c r="M374" s="39"/>
      <c r="N374" s="39"/>
    </row>
    <row r="375" spans="1:14" ht="13.5" thickBot="1">
      <c r="A375" s="40" t="s">
        <v>455</v>
      </c>
      <c r="B375" s="39"/>
      <c r="C375" s="39"/>
      <c r="D375" s="39"/>
      <c r="E375" s="39"/>
      <c r="F375" s="39"/>
      <c r="G375" s="41">
        <v>1</v>
      </c>
      <c r="H375" s="39"/>
      <c r="I375" s="39"/>
      <c r="J375" s="39"/>
      <c r="K375" s="39"/>
      <c r="L375" s="39"/>
      <c r="M375" s="39"/>
      <c r="N375" s="39"/>
    </row>
    <row r="376" spans="1:14" ht="13.5" thickBot="1">
      <c r="A376" s="40" t="s">
        <v>456</v>
      </c>
      <c r="B376" s="39"/>
      <c r="C376" s="39"/>
      <c r="D376" s="39"/>
      <c r="E376" s="39"/>
      <c r="F376" s="39"/>
      <c r="G376" s="41">
        <v>1</v>
      </c>
      <c r="H376" s="39"/>
      <c r="I376" s="39"/>
      <c r="J376" s="39"/>
      <c r="K376" s="39"/>
      <c r="L376" s="39"/>
      <c r="M376" s="39"/>
      <c r="N376" s="39"/>
    </row>
    <row r="377" spans="1:14" ht="13.5" thickBot="1">
      <c r="A377" s="40" t="s">
        <v>457</v>
      </c>
      <c r="B377" s="39"/>
      <c r="C377" s="39"/>
      <c r="D377" s="39"/>
      <c r="E377" s="39"/>
      <c r="F377" s="39"/>
      <c r="G377" s="41">
        <v>5</v>
      </c>
      <c r="H377" s="39"/>
      <c r="I377" s="39"/>
      <c r="J377" s="39"/>
      <c r="K377" s="39"/>
      <c r="L377" s="39"/>
      <c r="M377" s="39"/>
      <c r="N377" s="39"/>
    </row>
    <row r="378" spans="1:14" ht="13.5" thickBot="1">
      <c r="A378" s="40" t="s">
        <v>458</v>
      </c>
      <c r="B378" s="39"/>
      <c r="C378" s="39"/>
      <c r="D378" s="39"/>
      <c r="E378" s="39"/>
      <c r="F378" s="39"/>
      <c r="G378" s="41">
        <v>1</v>
      </c>
      <c r="H378" s="39"/>
      <c r="I378" s="39"/>
      <c r="J378" s="39"/>
      <c r="K378" s="39"/>
      <c r="L378" s="39"/>
      <c r="M378" s="39"/>
      <c r="N378" s="39"/>
    </row>
    <row r="379" spans="1:14" ht="13.5" thickBot="1">
      <c r="A379" s="40" t="s">
        <v>459</v>
      </c>
      <c r="B379" s="39"/>
      <c r="C379" s="39"/>
      <c r="D379" s="39"/>
      <c r="E379" s="39"/>
      <c r="F379" s="39"/>
      <c r="G379" s="41">
        <v>1</v>
      </c>
      <c r="H379" s="39"/>
      <c r="I379" s="39"/>
      <c r="J379" s="39"/>
      <c r="K379" s="39"/>
      <c r="L379" s="39"/>
      <c r="M379" s="39"/>
      <c r="N379" s="39"/>
    </row>
    <row r="380" spans="1:14" ht="13.5" thickBot="1">
      <c r="A380" s="40" t="s">
        <v>460</v>
      </c>
      <c r="B380" s="39"/>
      <c r="C380" s="39"/>
      <c r="D380" s="39"/>
      <c r="E380" s="39"/>
      <c r="F380" s="39"/>
      <c r="G380" s="41">
        <v>1</v>
      </c>
      <c r="H380" s="39"/>
      <c r="I380" s="39"/>
      <c r="J380" s="39"/>
      <c r="K380" s="39"/>
      <c r="L380" s="39"/>
      <c r="M380" s="39"/>
      <c r="N380" s="39"/>
    </row>
    <row r="381" spans="1:14" ht="13.5" thickBot="1">
      <c r="A381" s="40" t="s">
        <v>461</v>
      </c>
      <c r="B381" s="39"/>
      <c r="C381" s="39"/>
      <c r="D381" s="39"/>
      <c r="E381" s="39"/>
      <c r="F381" s="39"/>
      <c r="G381" s="41">
        <v>4</v>
      </c>
      <c r="H381" s="39"/>
      <c r="I381" s="39"/>
      <c r="J381" s="39"/>
      <c r="K381" s="39"/>
      <c r="L381" s="39"/>
      <c r="M381" s="39"/>
      <c r="N381" s="39"/>
    </row>
    <row r="382" spans="1:14" ht="13.5" thickBot="1">
      <c r="A382" s="40" t="s">
        <v>462</v>
      </c>
      <c r="B382" s="39"/>
      <c r="C382" s="39"/>
      <c r="D382" s="39"/>
      <c r="E382" s="39"/>
      <c r="F382" s="39"/>
      <c r="G382" s="41">
        <v>1</v>
      </c>
      <c r="H382" s="39"/>
      <c r="I382" s="39"/>
      <c r="J382" s="39"/>
      <c r="K382" s="39"/>
      <c r="L382" s="39"/>
      <c r="M382" s="39"/>
      <c r="N382" s="39"/>
    </row>
    <row r="383" spans="1:14" ht="13.5" thickBot="1">
      <c r="A383" s="40" t="s">
        <v>463</v>
      </c>
      <c r="B383" s="39"/>
      <c r="C383" s="39"/>
      <c r="D383" s="39"/>
      <c r="E383" s="39"/>
      <c r="F383" s="39"/>
      <c r="G383" s="41">
        <v>1</v>
      </c>
      <c r="H383" s="39"/>
      <c r="I383" s="39"/>
      <c r="J383" s="39"/>
      <c r="K383" s="39"/>
      <c r="L383" s="39"/>
      <c r="M383" s="39"/>
      <c r="N383" s="39"/>
    </row>
    <row r="384" spans="1:14" ht="13.5" thickBot="1">
      <c r="A384" s="40" t="s">
        <v>464</v>
      </c>
      <c r="B384" s="39"/>
      <c r="C384" s="39"/>
      <c r="D384" s="39"/>
      <c r="E384" s="39"/>
      <c r="F384" s="39"/>
      <c r="G384" s="39"/>
      <c r="H384" s="39"/>
      <c r="I384" s="41">
        <v>2</v>
      </c>
      <c r="J384" s="39"/>
      <c r="K384" s="39"/>
      <c r="L384" s="39"/>
      <c r="M384" s="39"/>
      <c r="N384" s="41">
        <v>1</v>
      </c>
    </row>
    <row r="385" spans="1:14" ht="13.5" thickBot="1">
      <c r="A385" s="40" t="s">
        <v>465</v>
      </c>
      <c r="B385" s="39"/>
      <c r="C385" s="39"/>
      <c r="D385" s="39"/>
      <c r="E385" s="39"/>
      <c r="F385" s="39"/>
      <c r="G385" s="41">
        <v>5</v>
      </c>
      <c r="H385" s="39"/>
      <c r="I385" s="39"/>
      <c r="J385" s="39"/>
      <c r="K385" s="39"/>
      <c r="L385" s="39"/>
      <c r="M385" s="39"/>
      <c r="N385" s="39"/>
    </row>
    <row r="386" spans="1:14" ht="13.5" thickBot="1">
      <c r="A386" s="40" t="s">
        <v>466</v>
      </c>
      <c r="B386" s="39"/>
      <c r="C386" s="39"/>
      <c r="D386" s="39"/>
      <c r="E386" s="39"/>
      <c r="F386" s="39"/>
      <c r="G386" s="41">
        <v>1</v>
      </c>
      <c r="H386" s="39"/>
      <c r="I386" s="39"/>
      <c r="J386" s="39"/>
      <c r="K386" s="39"/>
      <c r="L386" s="39"/>
      <c r="M386" s="39"/>
      <c r="N386" s="39"/>
    </row>
    <row r="387" spans="1:14" ht="13.5" thickBot="1">
      <c r="A387" s="40" t="s">
        <v>467</v>
      </c>
      <c r="B387" s="39"/>
      <c r="C387" s="39"/>
      <c r="D387" s="39"/>
      <c r="E387" s="39"/>
      <c r="F387" s="39"/>
      <c r="G387" s="41">
        <v>5</v>
      </c>
      <c r="H387" s="39"/>
      <c r="I387" s="39"/>
      <c r="J387" s="39"/>
      <c r="K387" s="39"/>
      <c r="L387" s="39"/>
      <c r="M387" s="39"/>
      <c r="N387" s="39"/>
    </row>
    <row r="388" spans="1:14" ht="13.5" thickBot="1">
      <c r="A388" s="40" t="s">
        <v>468</v>
      </c>
      <c r="B388" s="39"/>
      <c r="C388" s="39"/>
      <c r="D388" s="39"/>
      <c r="E388" s="39"/>
      <c r="F388" s="39"/>
      <c r="G388" s="41">
        <v>5</v>
      </c>
      <c r="H388" s="39"/>
      <c r="I388" s="39"/>
      <c r="J388" s="39"/>
      <c r="K388" s="39"/>
      <c r="L388" s="39"/>
      <c r="M388" s="39"/>
      <c r="N388" s="39"/>
    </row>
    <row r="389" spans="1:14" ht="13.5" thickBot="1">
      <c r="A389" s="40" t="s">
        <v>469</v>
      </c>
      <c r="B389" s="39"/>
      <c r="C389" s="39"/>
      <c r="D389" s="39"/>
      <c r="E389" s="39"/>
      <c r="F389" s="39"/>
      <c r="G389" s="41">
        <v>2</v>
      </c>
      <c r="H389" s="39"/>
      <c r="I389" s="39"/>
      <c r="J389" s="39"/>
      <c r="K389" s="39"/>
      <c r="L389" s="39"/>
      <c r="M389" s="39"/>
      <c r="N389" s="39"/>
    </row>
    <row r="390" spans="1:14" ht="13.5" thickBot="1">
      <c r="A390" s="40" t="s">
        <v>470</v>
      </c>
      <c r="B390" s="39"/>
      <c r="C390" s="39"/>
      <c r="D390" s="39"/>
      <c r="E390" s="39"/>
      <c r="F390" s="39"/>
      <c r="G390" s="41">
        <v>20</v>
      </c>
      <c r="H390" s="39"/>
      <c r="I390" s="39"/>
      <c r="J390" s="39"/>
      <c r="K390" s="39"/>
      <c r="L390" s="39"/>
      <c r="M390" s="39"/>
      <c r="N390" s="39"/>
    </row>
    <row r="391" spans="1:14" ht="13.5" thickBot="1">
      <c r="A391" s="40" t="s">
        <v>471</v>
      </c>
      <c r="B391" s="39"/>
      <c r="C391" s="39"/>
      <c r="D391" s="39"/>
      <c r="E391" s="39"/>
      <c r="F391" s="39"/>
      <c r="G391" s="41">
        <v>3</v>
      </c>
      <c r="H391" s="39"/>
      <c r="I391" s="39"/>
      <c r="J391" s="39"/>
      <c r="K391" s="39"/>
      <c r="L391" s="39"/>
      <c r="M391" s="39"/>
      <c r="N391" s="39"/>
    </row>
    <row r="392" spans="1:14" ht="13.5" thickBot="1">
      <c r="A392" s="40" t="s">
        <v>472</v>
      </c>
      <c r="B392" s="39"/>
      <c r="C392" s="39"/>
      <c r="D392" s="39"/>
      <c r="E392" s="39"/>
      <c r="F392" s="39"/>
      <c r="G392" s="39"/>
      <c r="H392" s="39"/>
      <c r="I392" s="39"/>
      <c r="J392" s="39"/>
      <c r="K392" s="41">
        <v>5</v>
      </c>
      <c r="L392" s="39"/>
      <c r="M392" s="39"/>
      <c r="N392" s="39"/>
    </row>
    <row r="393" spans="1:14" ht="13.5" thickBot="1">
      <c r="A393" s="40" t="s">
        <v>473</v>
      </c>
      <c r="B393" s="39"/>
      <c r="C393" s="39"/>
      <c r="D393" s="39"/>
      <c r="E393" s="39"/>
      <c r="F393" s="39"/>
      <c r="G393" s="39"/>
      <c r="H393" s="39"/>
      <c r="I393" s="39"/>
      <c r="J393" s="39"/>
      <c r="K393" s="41">
        <v>272</v>
      </c>
      <c r="L393" s="41">
        <v>28</v>
      </c>
      <c r="M393" s="39"/>
      <c r="N393" s="39"/>
    </row>
    <row r="394" spans="1:14" ht="13.5" thickBot="1">
      <c r="A394" s="40" t="s">
        <v>474</v>
      </c>
      <c r="B394" s="39"/>
      <c r="C394" s="39"/>
      <c r="D394" s="39"/>
      <c r="E394" s="39"/>
      <c r="F394" s="39"/>
      <c r="G394" s="39"/>
      <c r="H394" s="39"/>
      <c r="I394" s="39"/>
      <c r="J394" s="39"/>
      <c r="K394" s="41">
        <v>2</v>
      </c>
      <c r="L394" s="39"/>
      <c r="M394" s="39"/>
      <c r="N394" s="39"/>
    </row>
    <row r="395" spans="1:14" ht="13.5" thickBot="1">
      <c r="A395" s="40" t="s">
        <v>475</v>
      </c>
      <c r="B395" s="39"/>
      <c r="C395" s="39"/>
      <c r="D395" s="39"/>
      <c r="E395" s="39"/>
      <c r="F395" s="39"/>
      <c r="G395" s="39"/>
      <c r="H395" s="39"/>
      <c r="I395" s="41">
        <v>1</v>
      </c>
      <c r="J395" s="39"/>
      <c r="K395" s="39"/>
      <c r="L395" s="39"/>
      <c r="M395" s="39"/>
      <c r="N395" s="39"/>
    </row>
    <row r="396" spans="1:14" ht="13.5" thickBot="1">
      <c r="A396" s="40" t="s">
        <v>476</v>
      </c>
      <c r="B396" s="39"/>
      <c r="C396" s="39"/>
      <c r="D396" s="39"/>
      <c r="E396" s="39"/>
      <c r="F396" s="39"/>
      <c r="G396" s="39"/>
      <c r="H396" s="39"/>
      <c r="I396" s="39"/>
      <c r="J396" s="39"/>
      <c r="K396" s="41">
        <v>8</v>
      </c>
      <c r="L396" s="41">
        <v>2</v>
      </c>
      <c r="M396" s="39"/>
      <c r="N396" s="39"/>
    </row>
    <row r="397" spans="1:14" ht="13.5" thickBot="1">
      <c r="A397" s="40" t="s">
        <v>477</v>
      </c>
      <c r="B397" s="39"/>
      <c r="C397" s="39"/>
      <c r="D397" s="39"/>
      <c r="E397" s="39"/>
      <c r="F397" s="39"/>
      <c r="G397" s="41">
        <v>2</v>
      </c>
      <c r="H397" s="39"/>
      <c r="I397" s="39"/>
      <c r="J397" s="39"/>
      <c r="K397" s="39"/>
      <c r="L397" s="39"/>
      <c r="M397" s="39"/>
      <c r="N397" s="39"/>
    </row>
    <row r="398" spans="1:14" ht="13.5" thickBot="1">
      <c r="A398" s="40" t="s">
        <v>478</v>
      </c>
      <c r="B398" s="39"/>
      <c r="C398" s="39"/>
      <c r="D398" s="39"/>
      <c r="E398" s="39"/>
      <c r="F398" s="39"/>
      <c r="G398" s="39"/>
      <c r="H398" s="39"/>
      <c r="I398" s="41">
        <v>2</v>
      </c>
      <c r="J398" s="39"/>
      <c r="K398" s="39"/>
      <c r="L398" s="39"/>
      <c r="M398" s="39"/>
      <c r="N398" s="39"/>
    </row>
    <row r="399" spans="1:14" ht="13.5" thickBot="1">
      <c r="A399" s="40" t="s">
        <v>479</v>
      </c>
      <c r="B399" s="39"/>
      <c r="C399" s="39"/>
      <c r="D399" s="41">
        <v>368</v>
      </c>
      <c r="E399" s="41">
        <v>23</v>
      </c>
      <c r="F399" s="39"/>
      <c r="G399" s="39"/>
      <c r="H399" s="39"/>
      <c r="I399" s="39"/>
      <c r="J399" s="39"/>
      <c r="K399" s="39"/>
      <c r="L399" s="39"/>
      <c r="M399" s="39"/>
      <c r="N399" s="39"/>
    </row>
    <row r="400" spans="1:14" ht="13.5" thickBot="1">
      <c r="A400" s="40" t="s">
        <v>480</v>
      </c>
      <c r="B400" s="39"/>
      <c r="C400" s="39"/>
      <c r="D400" s="41">
        <v>40</v>
      </c>
      <c r="E400" s="39"/>
      <c r="F400" s="39"/>
      <c r="G400" s="39"/>
      <c r="H400" s="39"/>
      <c r="I400" s="39"/>
      <c r="J400" s="39"/>
      <c r="K400" s="39"/>
      <c r="L400" s="39"/>
      <c r="M400" s="39"/>
      <c r="N400" s="39"/>
    </row>
    <row r="401" spans="1:14" ht="13.5" thickBot="1">
      <c r="A401" s="40" t="s">
        <v>481</v>
      </c>
      <c r="B401" s="39"/>
      <c r="C401" s="39"/>
      <c r="D401" s="39"/>
      <c r="E401" s="39"/>
      <c r="F401" s="39"/>
      <c r="G401" s="39"/>
      <c r="H401" s="39"/>
      <c r="I401" s="41">
        <v>37</v>
      </c>
      <c r="J401" s="41">
        <v>7</v>
      </c>
      <c r="K401" s="39"/>
      <c r="L401" s="39"/>
      <c r="M401" s="39"/>
      <c r="N401" s="41">
        <v>4</v>
      </c>
    </row>
    <row r="402" spans="1:14" ht="13.5" thickBot="1">
      <c r="A402" s="40" t="s">
        <v>482</v>
      </c>
      <c r="B402" s="39"/>
      <c r="C402" s="39"/>
      <c r="D402" s="39"/>
      <c r="E402" s="39"/>
      <c r="F402" s="39"/>
      <c r="G402" s="39"/>
      <c r="H402" s="39"/>
      <c r="I402" s="41">
        <v>133</v>
      </c>
      <c r="J402" s="41">
        <v>9</v>
      </c>
      <c r="K402" s="39"/>
      <c r="L402" s="39"/>
      <c r="M402" s="39"/>
      <c r="N402" s="41">
        <v>5</v>
      </c>
    </row>
    <row r="403" spans="1:14" ht="13.5" thickBot="1">
      <c r="A403" s="40" t="s">
        <v>483</v>
      </c>
      <c r="B403" s="39"/>
      <c r="C403" s="39"/>
      <c r="D403" s="39"/>
      <c r="E403" s="39"/>
      <c r="F403" s="39"/>
      <c r="G403" s="39"/>
      <c r="H403" s="39"/>
      <c r="I403" s="41">
        <v>216</v>
      </c>
      <c r="J403" s="41">
        <v>14</v>
      </c>
      <c r="K403" s="39"/>
      <c r="L403" s="39"/>
      <c r="M403" s="39"/>
      <c r="N403" s="41">
        <v>1</v>
      </c>
    </row>
    <row r="404" spans="1:14" ht="13.5" thickBot="1">
      <c r="A404" s="40" t="s">
        <v>484</v>
      </c>
      <c r="B404" s="39"/>
      <c r="C404" s="39"/>
      <c r="D404" s="39"/>
      <c r="E404" s="39"/>
      <c r="F404" s="39"/>
      <c r="G404" s="39"/>
      <c r="H404" s="39"/>
      <c r="I404" s="41">
        <v>215</v>
      </c>
      <c r="J404" s="41">
        <v>10</v>
      </c>
      <c r="K404" s="39"/>
      <c r="L404" s="39"/>
      <c r="M404" s="39"/>
      <c r="N404" s="39"/>
    </row>
    <row r="405" spans="1:14" ht="13.5" thickBot="1">
      <c r="A405" s="40" t="s">
        <v>485</v>
      </c>
      <c r="B405" s="39"/>
      <c r="C405" s="39"/>
      <c r="D405" s="39"/>
      <c r="E405" s="39"/>
      <c r="F405" s="39"/>
      <c r="G405" s="39"/>
      <c r="H405" s="39"/>
      <c r="I405" s="41">
        <v>80</v>
      </c>
      <c r="J405" s="41">
        <v>7</v>
      </c>
      <c r="K405" s="39"/>
      <c r="L405" s="39"/>
      <c r="M405" s="39"/>
      <c r="N405" s="41">
        <v>1</v>
      </c>
    </row>
    <row r="406" spans="1:14" ht="13.5" thickBot="1">
      <c r="A406" s="40" t="s">
        <v>486</v>
      </c>
      <c r="B406" s="39"/>
      <c r="C406" s="39"/>
      <c r="D406" s="39"/>
      <c r="E406" s="39"/>
      <c r="F406" s="39"/>
      <c r="G406" s="39"/>
      <c r="H406" s="39"/>
      <c r="I406" s="41">
        <v>15</v>
      </c>
      <c r="J406" s="41">
        <v>2</v>
      </c>
      <c r="K406" s="39"/>
      <c r="L406" s="39"/>
      <c r="M406" s="39"/>
      <c r="N406" s="39"/>
    </row>
    <row r="407" spans="1:14" ht="13.5" thickBot="1">
      <c r="A407" s="40" t="s">
        <v>487</v>
      </c>
      <c r="B407" s="39"/>
      <c r="C407" s="39"/>
      <c r="D407" s="39"/>
      <c r="E407" s="39"/>
      <c r="F407" s="39"/>
      <c r="G407" s="39"/>
      <c r="H407" s="39"/>
      <c r="I407" s="41">
        <v>83</v>
      </c>
      <c r="J407" s="41">
        <v>7</v>
      </c>
      <c r="K407" s="39"/>
      <c r="L407" s="39"/>
      <c r="M407" s="39"/>
      <c r="N407" s="41">
        <v>4</v>
      </c>
    </row>
    <row r="408" spans="1:14" ht="13.5" thickBot="1">
      <c r="A408" s="40" t="s">
        <v>488</v>
      </c>
      <c r="B408" s="39"/>
      <c r="C408" s="39"/>
      <c r="D408" s="39"/>
      <c r="E408" s="39"/>
      <c r="F408" s="39"/>
      <c r="G408" s="39"/>
      <c r="H408" s="39"/>
      <c r="I408" s="41">
        <v>27</v>
      </c>
      <c r="J408" s="41">
        <v>3</v>
      </c>
      <c r="K408" s="39"/>
      <c r="L408" s="39"/>
      <c r="M408" s="39"/>
      <c r="N408" s="39"/>
    </row>
    <row r="409" spans="1:14" ht="13.5" thickBot="1">
      <c r="A409" s="40" t="s">
        <v>489</v>
      </c>
      <c r="B409" s="39"/>
      <c r="C409" s="39"/>
      <c r="D409" s="39"/>
      <c r="E409" s="39"/>
      <c r="F409" s="39"/>
      <c r="G409" s="39"/>
      <c r="H409" s="39"/>
      <c r="I409" s="41">
        <v>1</v>
      </c>
      <c r="J409" s="39"/>
      <c r="K409" s="39"/>
      <c r="L409" s="39"/>
      <c r="M409" s="39"/>
      <c r="N409" s="39"/>
    </row>
    <row r="410" spans="1:14" ht="13.5" thickBot="1">
      <c r="A410" s="40" t="s">
        <v>490</v>
      </c>
      <c r="B410" s="39"/>
      <c r="C410" s="39"/>
      <c r="D410" s="39"/>
      <c r="E410" s="39"/>
      <c r="F410" s="39"/>
      <c r="G410" s="39"/>
      <c r="H410" s="39"/>
      <c r="I410" s="41">
        <v>3</v>
      </c>
      <c r="J410" s="39"/>
      <c r="K410" s="39"/>
      <c r="L410" s="39"/>
      <c r="M410" s="39"/>
      <c r="N410" s="39"/>
    </row>
    <row r="411" spans="1:14" ht="13.5" thickBot="1">
      <c r="A411" s="40" t="s">
        <v>491</v>
      </c>
      <c r="B411" s="39"/>
      <c r="C411" s="39"/>
      <c r="D411" s="39"/>
      <c r="E411" s="39"/>
      <c r="F411" s="39"/>
      <c r="G411" s="39"/>
      <c r="H411" s="39"/>
      <c r="I411" s="41">
        <v>6</v>
      </c>
      <c r="J411" s="41">
        <v>1</v>
      </c>
      <c r="K411" s="39"/>
      <c r="L411" s="39"/>
      <c r="M411" s="39"/>
      <c r="N411" s="39"/>
    </row>
    <row r="412" spans="1:14" ht="13.5" thickBot="1">
      <c r="A412" s="40" t="s">
        <v>492</v>
      </c>
      <c r="B412" s="39"/>
      <c r="C412" s="39"/>
      <c r="D412" s="39"/>
      <c r="E412" s="39"/>
      <c r="F412" s="39"/>
      <c r="G412" s="39"/>
      <c r="H412" s="39"/>
      <c r="I412" s="41">
        <v>4</v>
      </c>
      <c r="J412" s="39"/>
      <c r="K412" s="39"/>
      <c r="L412" s="39"/>
      <c r="M412" s="39"/>
      <c r="N412" s="39"/>
    </row>
    <row r="413" spans="1:14" ht="13.5" thickBot="1">
      <c r="A413" s="40" t="s">
        <v>493</v>
      </c>
      <c r="B413" s="39"/>
      <c r="C413" s="39"/>
      <c r="D413" s="39"/>
      <c r="E413" s="39"/>
      <c r="F413" s="39"/>
      <c r="G413" s="39"/>
      <c r="H413" s="39"/>
      <c r="I413" s="41">
        <v>2</v>
      </c>
      <c r="J413" s="39"/>
      <c r="K413" s="39"/>
      <c r="L413" s="39"/>
      <c r="M413" s="39"/>
      <c r="N413" s="39"/>
    </row>
    <row r="414" spans="1:14" ht="13.5" thickBot="1">
      <c r="A414" s="40" t="s">
        <v>494</v>
      </c>
      <c r="B414" s="39"/>
      <c r="C414" s="39"/>
      <c r="D414" s="39"/>
      <c r="E414" s="39"/>
      <c r="F414" s="39"/>
      <c r="G414" s="39"/>
      <c r="H414" s="39"/>
      <c r="I414" s="41">
        <v>2</v>
      </c>
      <c r="J414" s="39"/>
      <c r="K414" s="39"/>
      <c r="L414" s="39"/>
      <c r="M414" s="39"/>
      <c r="N414" s="39"/>
    </row>
    <row r="415" spans="1:14" ht="13.5" thickBot="1">
      <c r="A415" s="40" t="s">
        <v>495</v>
      </c>
      <c r="B415" s="39"/>
      <c r="C415" s="39"/>
      <c r="D415" s="39"/>
      <c r="E415" s="39"/>
      <c r="F415" s="39"/>
      <c r="G415" s="39"/>
      <c r="H415" s="39"/>
      <c r="I415" s="41">
        <v>2</v>
      </c>
      <c r="J415" s="39"/>
      <c r="K415" s="39"/>
      <c r="L415" s="39"/>
      <c r="M415" s="39"/>
      <c r="N415" s="39"/>
    </row>
    <row r="416" spans="1:14" ht="13.5" thickBot="1">
      <c r="A416" s="40" t="s">
        <v>496</v>
      </c>
      <c r="B416" s="39"/>
      <c r="C416" s="39"/>
      <c r="D416" s="39"/>
      <c r="E416" s="39"/>
      <c r="F416" s="39"/>
      <c r="G416" s="41">
        <v>1</v>
      </c>
      <c r="H416" s="41">
        <v>3</v>
      </c>
      <c r="I416" s="39"/>
      <c r="J416" s="39"/>
      <c r="K416" s="39"/>
      <c r="L416" s="39"/>
      <c r="M416" s="39"/>
      <c r="N416" s="39"/>
    </row>
    <row r="417" spans="1:14" ht="13.5" thickBot="1">
      <c r="A417" s="40" t="s">
        <v>497</v>
      </c>
      <c r="B417" s="39"/>
      <c r="C417" s="39"/>
      <c r="D417" s="39"/>
      <c r="E417" s="39"/>
      <c r="F417" s="39"/>
      <c r="G417" s="41">
        <v>3</v>
      </c>
      <c r="H417" s="39"/>
      <c r="I417" s="39"/>
      <c r="J417" s="39"/>
      <c r="K417" s="39"/>
      <c r="L417" s="39"/>
      <c r="M417" s="39"/>
      <c r="N417" s="39"/>
    </row>
    <row r="418" spans="1:14" ht="13.5" thickBot="1">
      <c r="A418" s="40" t="s">
        <v>498</v>
      </c>
      <c r="B418" s="39"/>
      <c r="C418" s="39"/>
      <c r="D418" s="39"/>
      <c r="E418" s="39"/>
      <c r="F418" s="39"/>
      <c r="G418" s="41">
        <v>11</v>
      </c>
      <c r="H418" s="41">
        <v>2</v>
      </c>
      <c r="I418" s="39"/>
      <c r="J418" s="39"/>
      <c r="K418" s="39"/>
      <c r="L418" s="39"/>
      <c r="M418" s="39"/>
      <c r="N418" s="39"/>
    </row>
    <row r="419" spans="1:14" ht="13.5" thickBot="1">
      <c r="A419" s="40" t="s">
        <v>499</v>
      </c>
      <c r="B419" s="39"/>
      <c r="C419" s="39"/>
      <c r="D419" s="39"/>
      <c r="E419" s="39"/>
      <c r="F419" s="39"/>
      <c r="G419" s="41">
        <v>16</v>
      </c>
      <c r="H419" s="39"/>
      <c r="I419" s="39"/>
      <c r="J419" s="39"/>
      <c r="K419" s="39"/>
      <c r="L419" s="39"/>
      <c r="M419" s="39"/>
      <c r="N419" s="39"/>
    </row>
    <row r="420" spans="1:14" ht="13.5" thickBot="1">
      <c r="A420" s="40" t="s">
        <v>500</v>
      </c>
      <c r="B420" s="39"/>
      <c r="C420" s="39"/>
      <c r="D420" s="39"/>
      <c r="E420" s="39"/>
      <c r="F420" s="39"/>
      <c r="G420" s="39"/>
      <c r="H420" s="39"/>
      <c r="I420" s="41">
        <v>20</v>
      </c>
      <c r="J420" s="39"/>
      <c r="K420" s="39"/>
      <c r="L420" s="39"/>
      <c r="M420" s="39"/>
      <c r="N420" s="39"/>
    </row>
    <row r="421" spans="1:14" ht="13.5" thickBot="1">
      <c r="A421" s="40" t="s">
        <v>501</v>
      </c>
      <c r="B421" s="39"/>
      <c r="C421" s="39"/>
      <c r="D421" s="39"/>
      <c r="E421" s="39"/>
      <c r="F421" s="39"/>
      <c r="G421" s="39"/>
      <c r="H421" s="39"/>
      <c r="I421" s="41">
        <v>4</v>
      </c>
      <c r="J421" s="39"/>
      <c r="K421" s="39"/>
      <c r="L421" s="39"/>
      <c r="M421" s="39"/>
      <c r="N421" s="41">
        <v>2</v>
      </c>
    </row>
    <row r="422" spans="1:14" ht="13.5" thickBot="1">
      <c r="A422" s="40" t="s">
        <v>502</v>
      </c>
      <c r="B422" s="39"/>
      <c r="C422" s="39"/>
      <c r="D422" s="39"/>
      <c r="E422" s="39"/>
      <c r="F422" s="39"/>
      <c r="G422" s="39"/>
      <c r="H422" s="39"/>
      <c r="I422" s="41">
        <v>3</v>
      </c>
      <c r="J422" s="39"/>
      <c r="K422" s="39"/>
      <c r="L422" s="39"/>
      <c r="M422" s="39"/>
      <c r="N422" s="39"/>
    </row>
    <row r="423" spans="1:14" ht="13.5" thickBot="1">
      <c r="A423" s="40" t="s">
        <v>503</v>
      </c>
      <c r="B423" s="39"/>
      <c r="C423" s="39"/>
      <c r="D423" s="39"/>
      <c r="E423" s="39"/>
      <c r="F423" s="39"/>
      <c r="G423" s="39"/>
      <c r="H423" s="39"/>
      <c r="I423" s="41">
        <v>53</v>
      </c>
      <c r="J423" s="41">
        <v>4</v>
      </c>
      <c r="K423" s="39"/>
      <c r="L423" s="39"/>
      <c r="M423" s="39"/>
      <c r="N423" s="41">
        <v>3</v>
      </c>
    </row>
    <row r="424" spans="1:14" ht="13.5" thickBot="1">
      <c r="A424" s="40" t="s">
        <v>504</v>
      </c>
      <c r="B424" s="39"/>
      <c r="C424" s="39"/>
      <c r="D424" s="39"/>
      <c r="E424" s="39"/>
      <c r="F424" s="39"/>
      <c r="G424" s="39"/>
      <c r="H424" s="39"/>
      <c r="I424" s="41">
        <v>67</v>
      </c>
      <c r="J424" s="41">
        <v>5</v>
      </c>
      <c r="K424" s="39"/>
      <c r="L424" s="39"/>
      <c r="M424" s="39"/>
      <c r="N424" s="41">
        <v>2</v>
      </c>
    </row>
    <row r="425" spans="1:14" ht="13.5" thickBot="1">
      <c r="A425" s="40" t="s">
        <v>505</v>
      </c>
      <c r="B425" s="39"/>
      <c r="C425" s="39"/>
      <c r="D425" s="41">
        <v>2</v>
      </c>
      <c r="E425" s="41">
        <v>1</v>
      </c>
      <c r="F425" s="39"/>
      <c r="G425" s="39"/>
      <c r="H425" s="39"/>
      <c r="I425" s="39"/>
      <c r="J425" s="39"/>
      <c r="K425" s="39"/>
      <c r="L425" s="39"/>
      <c r="M425" s="39"/>
      <c r="N425" s="39"/>
    </row>
    <row r="426" spans="1:14" ht="13.5" thickBot="1">
      <c r="A426" s="40" t="s">
        <v>506</v>
      </c>
      <c r="B426" s="39"/>
      <c r="C426" s="39"/>
      <c r="D426" s="41">
        <v>4</v>
      </c>
      <c r="E426" s="41">
        <v>1</v>
      </c>
      <c r="F426" s="39"/>
      <c r="G426" s="39"/>
      <c r="H426" s="39"/>
      <c r="I426" s="39"/>
      <c r="J426" s="39"/>
      <c r="K426" s="39"/>
      <c r="L426" s="39"/>
      <c r="M426" s="39"/>
      <c r="N426" s="39"/>
    </row>
    <row r="427" spans="1:14" ht="13.5" thickBot="1">
      <c r="A427" s="40" t="s">
        <v>507</v>
      </c>
      <c r="B427" s="39"/>
      <c r="C427" s="39"/>
      <c r="D427" s="39"/>
      <c r="E427" s="39"/>
      <c r="F427" s="39"/>
      <c r="G427" s="39"/>
      <c r="H427" s="39"/>
      <c r="I427" s="41">
        <v>20</v>
      </c>
      <c r="J427" s="39"/>
      <c r="K427" s="39"/>
      <c r="L427" s="39"/>
      <c r="M427" s="39"/>
      <c r="N427" s="39"/>
    </row>
    <row r="428" spans="1:14" ht="13.5" thickBot="1">
      <c r="A428" s="40" t="s">
        <v>508</v>
      </c>
      <c r="B428" s="39"/>
      <c r="C428" s="39"/>
      <c r="D428" s="39"/>
      <c r="E428" s="39"/>
      <c r="F428" s="39"/>
      <c r="G428" s="39"/>
      <c r="H428" s="39"/>
      <c r="I428" s="41">
        <v>5</v>
      </c>
      <c r="J428" s="39"/>
      <c r="K428" s="39"/>
      <c r="L428" s="39"/>
      <c r="M428" s="39"/>
      <c r="N428" s="39"/>
    </row>
    <row r="429" spans="1:14" ht="13.5" thickBot="1">
      <c r="A429" s="40" t="s">
        <v>509</v>
      </c>
      <c r="B429" s="39"/>
      <c r="C429" s="39"/>
      <c r="D429" s="41">
        <v>1</v>
      </c>
      <c r="E429" s="41">
        <v>1</v>
      </c>
      <c r="F429" s="39"/>
      <c r="G429" s="39"/>
      <c r="H429" s="39"/>
      <c r="I429" s="39"/>
      <c r="J429" s="39"/>
      <c r="K429" s="39"/>
      <c r="L429" s="39"/>
      <c r="M429" s="39"/>
      <c r="N429" s="39"/>
    </row>
    <row r="430" spans="1:14" ht="13.5" thickBot="1">
      <c r="A430" s="40" t="s">
        <v>510</v>
      </c>
      <c r="B430" s="39"/>
      <c r="C430" s="39"/>
      <c r="D430" s="39"/>
      <c r="E430" s="39"/>
      <c r="F430" s="39"/>
      <c r="G430" s="39"/>
      <c r="H430" s="39"/>
      <c r="I430" s="41">
        <v>3</v>
      </c>
      <c r="J430" s="39"/>
      <c r="K430" s="39"/>
      <c r="L430" s="39"/>
      <c r="M430" s="39"/>
      <c r="N430" s="39"/>
    </row>
    <row r="431" spans="1:14" ht="13.5" thickBot="1">
      <c r="A431" s="40" t="s">
        <v>511</v>
      </c>
      <c r="B431" s="39"/>
      <c r="C431" s="39"/>
      <c r="D431" s="39"/>
      <c r="E431" s="39"/>
      <c r="F431" s="39"/>
      <c r="G431" s="41">
        <v>1</v>
      </c>
      <c r="H431" s="39"/>
      <c r="I431" s="39"/>
      <c r="J431" s="39"/>
      <c r="K431" s="39"/>
      <c r="L431" s="39"/>
      <c r="M431" s="39"/>
      <c r="N431" s="39"/>
    </row>
    <row r="432" spans="1:14" ht="13.5" thickBot="1">
      <c r="A432" s="40" t="s">
        <v>512</v>
      </c>
      <c r="B432" s="39"/>
      <c r="C432" s="39"/>
      <c r="D432" s="39"/>
      <c r="E432" s="39"/>
      <c r="F432" s="39"/>
      <c r="G432" s="41">
        <v>8</v>
      </c>
      <c r="H432" s="39"/>
      <c r="I432" s="39"/>
      <c r="J432" s="39"/>
      <c r="K432" s="39"/>
      <c r="L432" s="39"/>
      <c r="M432" s="39"/>
      <c r="N432" s="39"/>
    </row>
    <row r="433" spans="1:14" ht="13.5" thickBot="1">
      <c r="A433" s="40" t="s">
        <v>513</v>
      </c>
      <c r="B433" s="39"/>
      <c r="C433" s="39"/>
      <c r="D433" s="39"/>
      <c r="E433" s="39"/>
      <c r="F433" s="39"/>
      <c r="G433" s="39"/>
      <c r="H433" s="39"/>
      <c r="I433" s="39"/>
      <c r="J433" s="39"/>
      <c r="K433" s="41">
        <v>16</v>
      </c>
      <c r="L433" s="39"/>
      <c r="M433" s="39"/>
      <c r="N433" s="39"/>
    </row>
    <row r="434" spans="1:14" ht="13.5" thickBot="1">
      <c r="A434" s="40" t="s">
        <v>514</v>
      </c>
      <c r="B434" s="39"/>
      <c r="C434" s="39"/>
      <c r="D434" s="39"/>
      <c r="E434" s="39"/>
      <c r="F434" s="39"/>
      <c r="G434" s="41">
        <v>1</v>
      </c>
      <c r="H434" s="39"/>
      <c r="I434" s="39"/>
      <c r="J434" s="39"/>
      <c r="K434" s="39"/>
      <c r="L434" s="39"/>
      <c r="M434" s="39"/>
      <c r="N434" s="39"/>
    </row>
    <row r="435" spans="1:14" ht="13.5" thickBot="1">
      <c r="A435" s="40" t="s">
        <v>515</v>
      </c>
      <c r="B435" s="39"/>
      <c r="C435" s="39"/>
      <c r="D435" s="39"/>
      <c r="E435" s="39"/>
      <c r="F435" s="39"/>
      <c r="G435" s="39"/>
      <c r="H435" s="39"/>
      <c r="I435" s="41">
        <v>15</v>
      </c>
      <c r="J435" s="41">
        <v>3</v>
      </c>
      <c r="K435" s="39"/>
      <c r="L435" s="39"/>
      <c r="M435" s="39"/>
      <c r="N435" s="41">
        <v>1</v>
      </c>
    </row>
    <row r="436" spans="1:14" ht="13.5" thickBot="1">
      <c r="A436" s="40" t="s">
        <v>516</v>
      </c>
      <c r="B436" s="39"/>
      <c r="C436" s="39"/>
      <c r="D436" s="39"/>
      <c r="E436" s="39"/>
      <c r="F436" s="39"/>
      <c r="G436" s="39"/>
      <c r="H436" s="39"/>
      <c r="I436" s="41">
        <v>11</v>
      </c>
      <c r="J436" s="41">
        <v>1</v>
      </c>
      <c r="K436" s="39"/>
      <c r="L436" s="39"/>
      <c r="M436" s="39"/>
      <c r="N436" s="39"/>
    </row>
    <row r="437" spans="1:14" ht="13.5" thickBot="1">
      <c r="A437" s="40" t="s">
        <v>517</v>
      </c>
      <c r="B437" s="39"/>
      <c r="C437" s="39"/>
      <c r="D437" s="39"/>
      <c r="E437" s="39"/>
      <c r="F437" s="39"/>
      <c r="G437" s="39"/>
      <c r="H437" s="39"/>
      <c r="I437" s="41">
        <v>1</v>
      </c>
      <c r="J437" s="39"/>
      <c r="K437" s="39"/>
      <c r="L437" s="39"/>
      <c r="M437" s="39"/>
      <c r="N437" s="39"/>
    </row>
    <row r="438" spans="1:14" ht="13.5" thickBot="1">
      <c r="A438" s="40" t="s">
        <v>518</v>
      </c>
      <c r="B438" s="39"/>
      <c r="C438" s="39"/>
      <c r="D438" s="39"/>
      <c r="E438" s="39"/>
      <c r="F438" s="39"/>
      <c r="G438" s="39"/>
      <c r="H438" s="39"/>
      <c r="I438" s="39"/>
      <c r="J438" s="39"/>
      <c r="K438" s="39"/>
      <c r="L438" s="39"/>
      <c r="M438" s="39"/>
      <c r="N438" s="41">
        <v>33</v>
      </c>
    </row>
    <row r="439" spans="1:14" ht="13.5" thickBot="1">
      <c r="A439" s="40" t="s">
        <v>519</v>
      </c>
      <c r="B439" s="39"/>
      <c r="C439" s="39"/>
      <c r="D439" s="39"/>
      <c r="E439" s="39"/>
      <c r="F439" s="39"/>
      <c r="G439" s="41">
        <v>6</v>
      </c>
      <c r="H439" s="39"/>
      <c r="I439" s="39"/>
      <c r="J439" s="39"/>
      <c r="K439" s="39"/>
      <c r="L439" s="39"/>
      <c r="M439" s="39"/>
      <c r="N439" s="39"/>
    </row>
    <row r="440" spans="1:14" ht="13.5" thickBot="1">
      <c r="A440" s="40" t="s">
        <v>520</v>
      </c>
      <c r="B440" s="39"/>
      <c r="C440" s="39"/>
      <c r="D440" s="39"/>
      <c r="E440" s="39"/>
      <c r="F440" s="39"/>
      <c r="G440" s="41">
        <v>92</v>
      </c>
      <c r="H440" s="41">
        <v>8</v>
      </c>
      <c r="I440" s="39"/>
      <c r="J440" s="39"/>
      <c r="K440" s="39"/>
      <c r="L440" s="39"/>
      <c r="M440" s="39"/>
      <c r="N440" s="39"/>
    </row>
    <row r="441" spans="1:14" ht="13.5" thickBot="1">
      <c r="A441" s="40" t="s">
        <v>521</v>
      </c>
      <c r="B441" s="39"/>
      <c r="C441" s="39"/>
      <c r="D441" s="39"/>
      <c r="E441" s="39"/>
      <c r="F441" s="39"/>
      <c r="G441" s="41">
        <v>42</v>
      </c>
      <c r="H441" s="41">
        <v>2</v>
      </c>
      <c r="I441" s="39"/>
      <c r="J441" s="39"/>
      <c r="K441" s="39"/>
      <c r="L441" s="39"/>
      <c r="M441" s="39"/>
      <c r="N441" s="39"/>
    </row>
    <row r="442" spans="1:14" ht="13.5" thickBot="1">
      <c r="A442" s="40" t="s">
        <v>522</v>
      </c>
      <c r="B442" s="39"/>
      <c r="C442" s="39"/>
      <c r="D442" s="39"/>
      <c r="E442" s="39"/>
      <c r="F442" s="39"/>
      <c r="G442" s="41">
        <v>2</v>
      </c>
      <c r="H442" s="39"/>
      <c r="I442" s="39"/>
      <c r="J442" s="39"/>
      <c r="K442" s="39"/>
      <c r="L442" s="39"/>
      <c r="M442" s="39"/>
      <c r="N442" s="39"/>
    </row>
    <row r="443" spans="1:14" ht="13.5" thickBot="1">
      <c r="A443" s="40" t="s">
        <v>523</v>
      </c>
      <c r="B443" s="39"/>
      <c r="C443" s="39"/>
      <c r="D443" s="39"/>
      <c r="E443" s="39"/>
      <c r="F443" s="39"/>
      <c r="G443" s="41">
        <v>1</v>
      </c>
      <c r="H443" s="39"/>
      <c r="I443" s="39"/>
      <c r="J443" s="39"/>
      <c r="K443" s="39"/>
      <c r="L443" s="39"/>
      <c r="M443" s="39"/>
      <c r="N443" s="39"/>
    </row>
    <row r="444" spans="1:14" ht="13.5" thickBot="1">
      <c r="A444" s="40" t="s">
        <v>524</v>
      </c>
      <c r="B444" s="39"/>
      <c r="C444" s="39"/>
      <c r="D444" s="39"/>
      <c r="E444" s="39"/>
      <c r="F444" s="39"/>
      <c r="G444" s="41">
        <v>3</v>
      </c>
      <c r="H444" s="39"/>
      <c r="I444" s="39"/>
      <c r="J444" s="39"/>
      <c r="K444" s="39"/>
      <c r="L444" s="39"/>
      <c r="M444" s="39"/>
      <c r="N444" s="39"/>
    </row>
    <row r="445" spans="1:14" ht="13.5" thickBot="1">
      <c r="A445" s="40" t="s">
        <v>525</v>
      </c>
      <c r="B445" s="39"/>
      <c r="C445" s="39"/>
      <c r="D445" s="39"/>
      <c r="E445" s="39"/>
      <c r="F445" s="39"/>
      <c r="G445" s="41">
        <v>3</v>
      </c>
      <c r="H445" s="39"/>
      <c r="I445" s="39"/>
      <c r="J445" s="39"/>
      <c r="K445" s="39"/>
      <c r="L445" s="39"/>
      <c r="M445" s="39"/>
      <c r="N445" s="39"/>
    </row>
    <row r="446" spans="1:14" ht="13.5" thickBot="1">
      <c r="A446" s="40" t="s">
        <v>526</v>
      </c>
      <c r="B446" s="39"/>
      <c r="C446" s="39"/>
      <c r="D446" s="41">
        <v>1</v>
      </c>
      <c r="E446" s="39"/>
      <c r="F446" s="39"/>
      <c r="G446" s="39"/>
      <c r="H446" s="39"/>
      <c r="I446" s="39"/>
      <c r="J446" s="39"/>
      <c r="K446" s="39"/>
      <c r="L446" s="39"/>
      <c r="M446" s="39"/>
      <c r="N446" s="39"/>
    </row>
    <row r="447" spans="1:14" ht="13.5" thickBot="1">
      <c r="A447" s="40" t="s">
        <v>527</v>
      </c>
      <c r="B447" s="39"/>
      <c r="C447" s="39"/>
      <c r="D447" s="41">
        <v>3</v>
      </c>
      <c r="E447" s="39"/>
      <c r="F447" s="39"/>
      <c r="G447" s="39"/>
      <c r="H447" s="39"/>
      <c r="I447" s="39"/>
      <c r="J447" s="39"/>
      <c r="K447" s="39"/>
      <c r="L447" s="39"/>
      <c r="M447" s="39"/>
      <c r="N447" s="39"/>
    </row>
    <row r="448" spans="1:14" ht="13.5" thickBot="1">
      <c r="A448" s="40" t="s">
        <v>528</v>
      </c>
      <c r="B448" s="39"/>
      <c r="C448" s="39"/>
      <c r="D448" s="41">
        <v>93</v>
      </c>
      <c r="E448" s="41">
        <v>54</v>
      </c>
      <c r="F448" s="39"/>
      <c r="G448" s="39"/>
      <c r="H448" s="39"/>
      <c r="I448" s="39"/>
      <c r="J448" s="39"/>
      <c r="K448" s="39"/>
      <c r="L448" s="39"/>
      <c r="M448" s="39"/>
      <c r="N448" s="39"/>
    </row>
    <row r="449" spans="1:14" ht="13.5" thickBot="1">
      <c r="A449" s="40" t="s">
        <v>529</v>
      </c>
      <c r="B449" s="39"/>
      <c r="C449" s="39"/>
      <c r="D449" s="39"/>
      <c r="E449" s="39"/>
      <c r="F449" s="39"/>
      <c r="G449" s="41">
        <v>1</v>
      </c>
      <c r="H449" s="39"/>
      <c r="I449" s="39"/>
      <c r="J449" s="39"/>
      <c r="K449" s="39"/>
      <c r="L449" s="39"/>
      <c r="M449" s="39"/>
      <c r="N449" s="39"/>
    </row>
    <row r="450" spans="1:14" ht="13.5" thickBot="1">
      <c r="A450" s="40" t="s">
        <v>530</v>
      </c>
      <c r="B450" s="39"/>
      <c r="C450" s="39"/>
      <c r="D450" s="39"/>
      <c r="E450" s="39"/>
      <c r="F450" s="39"/>
      <c r="G450" s="39"/>
      <c r="H450" s="39"/>
      <c r="I450" s="41">
        <v>2</v>
      </c>
      <c r="J450" s="39"/>
      <c r="K450" s="39"/>
      <c r="L450" s="39"/>
      <c r="M450" s="39"/>
      <c r="N450" s="39"/>
    </row>
    <row r="451" spans="1:14" ht="13.5" thickBot="1">
      <c r="A451" s="40" t="s">
        <v>531</v>
      </c>
      <c r="B451" s="39"/>
      <c r="C451" s="39"/>
      <c r="D451" s="39"/>
      <c r="E451" s="39"/>
      <c r="F451" s="39"/>
      <c r="G451" s="39"/>
      <c r="H451" s="39"/>
      <c r="I451" s="41">
        <v>5</v>
      </c>
      <c r="J451" s="41">
        <v>1</v>
      </c>
      <c r="K451" s="39"/>
      <c r="L451" s="39"/>
      <c r="M451" s="39"/>
      <c r="N451" s="39"/>
    </row>
    <row r="452" spans="1:14" ht="13.5" thickBot="1">
      <c r="A452" s="40" t="s">
        <v>532</v>
      </c>
      <c r="B452" s="39"/>
      <c r="C452" s="39"/>
      <c r="D452" s="41">
        <v>1</v>
      </c>
      <c r="E452" s="39"/>
      <c r="F452" s="39"/>
      <c r="G452" s="39"/>
      <c r="H452" s="39"/>
      <c r="I452" s="39"/>
      <c r="J452" s="39"/>
      <c r="K452" s="39"/>
      <c r="L452" s="39"/>
      <c r="M452" s="39"/>
      <c r="N452" s="39"/>
    </row>
    <row r="453" spans="1:14" ht="13.5" thickBot="1">
      <c r="A453" s="40" t="s">
        <v>533</v>
      </c>
      <c r="B453" s="39"/>
      <c r="C453" s="39"/>
      <c r="D453" s="39"/>
      <c r="E453" s="39"/>
      <c r="F453" s="39"/>
      <c r="G453" s="39"/>
      <c r="H453" s="39"/>
      <c r="I453" s="41">
        <v>2</v>
      </c>
      <c r="J453" s="39"/>
      <c r="K453" s="39"/>
      <c r="L453" s="39"/>
      <c r="M453" s="39"/>
      <c r="N453" s="39"/>
    </row>
    <row r="454" spans="1:14" ht="13.5" thickBot="1">
      <c r="A454" s="40" t="s">
        <v>534</v>
      </c>
      <c r="B454" s="39"/>
      <c r="C454" s="39"/>
      <c r="D454" s="41">
        <v>1</v>
      </c>
      <c r="E454" s="39"/>
      <c r="F454" s="39"/>
      <c r="G454" s="39"/>
      <c r="H454" s="39"/>
      <c r="I454" s="39"/>
      <c r="J454" s="39"/>
      <c r="K454" s="39"/>
      <c r="L454" s="39"/>
      <c r="M454" s="39"/>
      <c r="N454" s="39"/>
    </row>
    <row r="455" spans="1:14" ht="13.5" thickBot="1">
      <c r="A455" s="40" t="s">
        <v>535</v>
      </c>
      <c r="B455" s="39"/>
      <c r="C455" s="39"/>
      <c r="D455" s="39"/>
      <c r="E455" s="39"/>
      <c r="F455" s="39"/>
      <c r="G455" s="39"/>
      <c r="H455" s="39"/>
      <c r="I455" s="41">
        <v>10</v>
      </c>
      <c r="J455" s="41">
        <v>2</v>
      </c>
      <c r="K455" s="39"/>
      <c r="L455" s="39"/>
      <c r="M455" s="39"/>
      <c r="N455" s="41">
        <v>2</v>
      </c>
    </row>
    <row r="456" spans="1:14" ht="13.5" thickBot="1">
      <c r="A456" s="40" t="s">
        <v>536</v>
      </c>
      <c r="B456" s="39"/>
      <c r="C456" s="39"/>
      <c r="D456" s="39"/>
      <c r="E456" s="39"/>
      <c r="F456" s="39"/>
      <c r="G456" s="39"/>
      <c r="H456" s="39"/>
      <c r="I456" s="41">
        <v>3</v>
      </c>
      <c r="J456" s="39"/>
      <c r="K456" s="39"/>
      <c r="L456" s="39"/>
      <c r="M456" s="39"/>
      <c r="N456" s="41">
        <v>1</v>
      </c>
    </row>
    <row r="457" spans="1:14" ht="13.5" thickBot="1">
      <c r="A457" s="40" t="s">
        <v>537</v>
      </c>
      <c r="B457" s="39"/>
      <c r="C457" s="39"/>
      <c r="D457" s="39"/>
      <c r="E457" s="39"/>
      <c r="F457" s="39"/>
      <c r="G457" s="39"/>
      <c r="H457" s="39"/>
      <c r="I457" s="41">
        <v>5</v>
      </c>
      <c r="J457" s="41">
        <v>2</v>
      </c>
      <c r="K457" s="39"/>
      <c r="L457" s="39"/>
      <c r="M457" s="39"/>
      <c r="N457" s="41">
        <v>1</v>
      </c>
    </row>
    <row r="458" spans="1:14" ht="13.5" thickBot="1">
      <c r="A458" s="40" t="s">
        <v>538</v>
      </c>
      <c r="B458" s="39"/>
      <c r="C458" s="39"/>
      <c r="D458" s="39"/>
      <c r="E458" s="39"/>
      <c r="F458" s="39"/>
      <c r="G458" s="39"/>
      <c r="H458" s="39"/>
      <c r="I458" s="41">
        <v>13</v>
      </c>
      <c r="J458" s="39"/>
      <c r="K458" s="39"/>
      <c r="L458" s="39"/>
      <c r="M458" s="39"/>
      <c r="N458" s="39"/>
    </row>
    <row r="459" spans="1:14" ht="13.5" thickBot="1">
      <c r="A459" s="40" t="s">
        <v>539</v>
      </c>
      <c r="B459" s="39"/>
      <c r="C459" s="39"/>
      <c r="D459" s="39"/>
      <c r="E459" s="39"/>
      <c r="F459" s="39"/>
      <c r="G459" s="39"/>
      <c r="H459" s="39"/>
      <c r="I459" s="41">
        <v>1</v>
      </c>
      <c r="J459" s="39"/>
      <c r="K459" s="39"/>
      <c r="L459" s="39"/>
      <c r="M459" s="39"/>
      <c r="N459" s="39"/>
    </row>
    <row r="460" spans="1:14" ht="13.5" thickBot="1">
      <c r="A460" s="40" t="s">
        <v>540</v>
      </c>
      <c r="B460" s="39"/>
      <c r="C460" s="39"/>
      <c r="D460" s="39"/>
      <c r="E460" s="39"/>
      <c r="F460" s="39"/>
      <c r="G460" s="39"/>
      <c r="H460" s="39"/>
      <c r="I460" s="41">
        <v>2</v>
      </c>
      <c r="J460" s="41">
        <v>1</v>
      </c>
      <c r="K460" s="39"/>
      <c r="L460" s="39"/>
      <c r="M460" s="39"/>
      <c r="N460" s="39"/>
    </row>
    <row r="461" spans="1:14" ht="13.5" thickBot="1">
      <c r="A461" s="40" t="s">
        <v>541</v>
      </c>
      <c r="B461" s="39"/>
      <c r="C461" s="39"/>
      <c r="D461" s="39"/>
      <c r="E461" s="39"/>
      <c r="F461" s="39"/>
      <c r="G461" s="39"/>
      <c r="H461" s="39"/>
      <c r="I461" s="41">
        <v>13</v>
      </c>
      <c r="J461" s="39"/>
      <c r="K461" s="39"/>
      <c r="L461" s="39"/>
      <c r="M461" s="39"/>
      <c r="N461" s="41">
        <v>1</v>
      </c>
    </row>
    <row r="462" spans="1:14" ht="13.5" thickBot="1">
      <c r="A462" s="40" t="s">
        <v>542</v>
      </c>
      <c r="B462" s="39"/>
      <c r="C462" s="39"/>
      <c r="D462" s="39"/>
      <c r="E462" s="39"/>
      <c r="F462" s="39"/>
      <c r="G462" s="39"/>
      <c r="H462" s="39"/>
      <c r="I462" s="41">
        <v>18</v>
      </c>
      <c r="J462" s="39"/>
      <c r="K462" s="39"/>
      <c r="L462" s="39"/>
      <c r="M462" s="39"/>
      <c r="N462" s="39"/>
    </row>
    <row r="463" spans="1:14" ht="13.5" thickBot="1">
      <c r="A463" s="40" t="s">
        <v>543</v>
      </c>
      <c r="B463" s="39"/>
      <c r="C463" s="39"/>
      <c r="D463" s="39"/>
      <c r="E463" s="39"/>
      <c r="F463" s="39"/>
      <c r="G463" s="39"/>
      <c r="H463" s="39"/>
      <c r="I463" s="41">
        <v>6</v>
      </c>
      <c r="J463" s="39"/>
      <c r="K463" s="39"/>
      <c r="L463" s="39"/>
      <c r="M463" s="39"/>
      <c r="N463" s="39"/>
    </row>
    <row r="464" spans="1:14" ht="13.5" thickBot="1">
      <c r="A464" s="40" t="s">
        <v>544</v>
      </c>
      <c r="B464" s="39"/>
      <c r="C464" s="39"/>
      <c r="D464" s="39"/>
      <c r="E464" s="39"/>
      <c r="F464" s="39"/>
      <c r="G464" s="41">
        <v>5</v>
      </c>
      <c r="H464" s="39"/>
      <c r="I464" s="39"/>
      <c r="J464" s="39"/>
      <c r="K464" s="39"/>
      <c r="L464" s="39"/>
      <c r="M464" s="39"/>
      <c r="N464" s="39"/>
    </row>
    <row r="465" spans="1:14" ht="13.5" thickBot="1">
      <c r="A465" s="40" t="s">
        <v>545</v>
      </c>
      <c r="B465" s="39"/>
      <c r="C465" s="39"/>
      <c r="D465" s="39"/>
      <c r="E465" s="39"/>
      <c r="F465" s="39"/>
      <c r="G465" s="41">
        <v>3</v>
      </c>
      <c r="H465" s="39"/>
      <c r="I465" s="39"/>
      <c r="J465" s="39"/>
      <c r="K465" s="39"/>
      <c r="L465" s="39"/>
      <c r="M465" s="39"/>
      <c r="N465" s="39"/>
    </row>
    <row r="466" spans="1:14" ht="13.5" thickBot="1">
      <c r="A466" s="40" t="s">
        <v>546</v>
      </c>
      <c r="B466" s="39"/>
      <c r="C466" s="39"/>
      <c r="D466" s="39"/>
      <c r="E466" s="39"/>
      <c r="F466" s="39"/>
      <c r="G466" s="41">
        <v>13</v>
      </c>
      <c r="H466" s="39"/>
      <c r="I466" s="39"/>
      <c r="J466" s="39"/>
      <c r="K466" s="39"/>
      <c r="L466" s="39"/>
      <c r="M466" s="39"/>
      <c r="N466" s="39"/>
    </row>
    <row r="467" spans="1:14" ht="13.5" thickBot="1">
      <c r="A467" s="40" t="s">
        <v>547</v>
      </c>
      <c r="B467" s="39"/>
      <c r="C467" s="39"/>
      <c r="D467" s="39"/>
      <c r="E467" s="39"/>
      <c r="F467" s="39"/>
      <c r="G467" s="41">
        <v>15</v>
      </c>
      <c r="H467" s="39"/>
      <c r="I467" s="39"/>
      <c r="J467" s="39"/>
      <c r="K467" s="39"/>
      <c r="L467" s="39"/>
      <c r="M467" s="39"/>
      <c r="N467" s="39"/>
    </row>
    <row r="468" spans="1:14" ht="13.5" thickBot="1">
      <c r="A468" s="40" t="s">
        <v>548</v>
      </c>
      <c r="B468" s="41">
        <v>2</v>
      </c>
      <c r="C468" s="39"/>
      <c r="D468" s="39"/>
      <c r="E468" s="39"/>
      <c r="F468" s="39"/>
      <c r="G468" s="39"/>
      <c r="H468" s="39"/>
      <c r="I468" s="39"/>
      <c r="J468" s="39"/>
      <c r="K468" s="39"/>
      <c r="L468" s="39"/>
      <c r="M468" s="39"/>
      <c r="N468" s="39"/>
    </row>
    <row r="469" spans="1:14" ht="13.5" thickBot="1">
      <c r="A469" s="40" t="s">
        <v>549</v>
      </c>
      <c r="B469" s="39"/>
      <c r="C469" s="39"/>
      <c r="D469" s="39"/>
      <c r="E469" s="39"/>
      <c r="F469" s="39"/>
      <c r="G469" s="41">
        <v>10</v>
      </c>
      <c r="H469" s="39"/>
      <c r="I469" s="39"/>
      <c r="J469" s="39"/>
      <c r="K469" s="39"/>
      <c r="L469" s="39"/>
      <c r="M469" s="39"/>
      <c r="N469" s="39"/>
    </row>
    <row r="470" spans="1:14" ht="13.5" thickBot="1">
      <c r="A470" s="40" t="s">
        <v>550</v>
      </c>
      <c r="B470" s="39"/>
      <c r="C470" s="39"/>
      <c r="D470" s="39"/>
      <c r="E470" s="39"/>
      <c r="F470" s="39"/>
      <c r="G470" s="41">
        <v>1</v>
      </c>
      <c r="H470" s="39"/>
      <c r="I470" s="39"/>
      <c r="J470" s="39"/>
      <c r="K470" s="39"/>
      <c r="L470" s="39"/>
      <c r="M470" s="39"/>
      <c r="N470" s="39"/>
    </row>
    <row r="471" spans="1:14" ht="13.5" thickBot="1">
      <c r="A471" s="40" t="s">
        <v>551</v>
      </c>
      <c r="B471" s="39"/>
      <c r="C471" s="39"/>
      <c r="D471" s="39"/>
      <c r="E471" s="39"/>
      <c r="F471" s="39"/>
      <c r="G471" s="41">
        <v>3</v>
      </c>
      <c r="H471" s="39"/>
      <c r="I471" s="39"/>
      <c r="J471" s="39"/>
      <c r="K471" s="39"/>
      <c r="L471" s="39"/>
      <c r="M471" s="39"/>
      <c r="N471" s="39"/>
    </row>
    <row r="472" spans="1:14" ht="13.5" thickBot="1">
      <c r="A472" s="40" t="s">
        <v>552</v>
      </c>
      <c r="B472" s="39"/>
      <c r="C472" s="39"/>
      <c r="D472" s="39"/>
      <c r="E472" s="39"/>
      <c r="F472" s="39"/>
      <c r="G472" s="41">
        <v>1</v>
      </c>
      <c r="H472" s="39"/>
      <c r="I472" s="39"/>
      <c r="J472" s="39"/>
      <c r="K472" s="39"/>
      <c r="L472" s="39"/>
      <c r="M472" s="39"/>
      <c r="N472" s="39"/>
    </row>
    <row r="473" spans="1:14" ht="13.5" thickBot="1">
      <c r="A473" s="40" t="s">
        <v>553</v>
      </c>
      <c r="B473" s="39"/>
      <c r="C473" s="39"/>
      <c r="D473" s="39"/>
      <c r="E473" s="39"/>
      <c r="F473" s="39"/>
      <c r="G473" s="41">
        <v>1</v>
      </c>
      <c r="H473" s="39"/>
      <c r="I473" s="39"/>
      <c r="J473" s="39"/>
      <c r="K473" s="39"/>
      <c r="L473" s="39"/>
      <c r="M473" s="39"/>
      <c r="N473" s="39"/>
    </row>
    <row r="474" spans="1:14" ht="13.5" thickBot="1">
      <c r="A474" s="40" t="s">
        <v>554</v>
      </c>
      <c r="B474" s="39"/>
      <c r="C474" s="39"/>
      <c r="D474" s="39"/>
      <c r="E474" s="39"/>
      <c r="F474" s="39"/>
      <c r="G474" s="41">
        <v>5</v>
      </c>
      <c r="H474" s="39"/>
      <c r="I474" s="39"/>
      <c r="J474" s="39"/>
      <c r="K474" s="39"/>
      <c r="L474" s="39"/>
      <c r="M474" s="39"/>
      <c r="N474" s="39"/>
    </row>
    <row r="475" spans="1:14" ht="13.5" thickBot="1">
      <c r="A475" s="40" t="s">
        <v>555</v>
      </c>
      <c r="B475" s="39"/>
      <c r="C475" s="39"/>
      <c r="D475" s="39"/>
      <c r="E475" s="39"/>
      <c r="F475" s="39"/>
      <c r="G475" s="41">
        <v>6</v>
      </c>
      <c r="H475" s="39"/>
      <c r="I475" s="39"/>
      <c r="J475" s="39"/>
      <c r="K475" s="39"/>
      <c r="L475" s="39"/>
      <c r="M475" s="39"/>
      <c r="N475" s="39"/>
    </row>
    <row r="476" spans="1:14" ht="13.5" thickBot="1">
      <c r="A476" s="40" t="s">
        <v>556</v>
      </c>
      <c r="B476" s="39"/>
      <c r="C476" s="39"/>
      <c r="D476" s="39"/>
      <c r="E476" s="39"/>
      <c r="F476" s="39"/>
      <c r="G476" s="41">
        <v>1</v>
      </c>
      <c r="H476" s="39"/>
      <c r="I476" s="39"/>
      <c r="J476" s="39"/>
      <c r="K476" s="39"/>
      <c r="L476" s="39"/>
      <c r="M476" s="39"/>
      <c r="N476" s="39"/>
    </row>
    <row r="477" spans="1:14" ht="13.5" thickBot="1">
      <c r="A477" s="40" t="s">
        <v>557</v>
      </c>
      <c r="B477" s="39"/>
      <c r="C477" s="39"/>
      <c r="D477" s="39"/>
      <c r="E477" s="39"/>
      <c r="F477" s="39"/>
      <c r="G477" s="39"/>
      <c r="H477" s="39"/>
      <c r="I477" s="41">
        <v>6</v>
      </c>
      <c r="J477" s="39"/>
      <c r="K477" s="39"/>
      <c r="L477" s="39"/>
      <c r="M477" s="39"/>
      <c r="N477" s="39"/>
    </row>
    <row r="478" spans="1:14" ht="13.5" thickBot="1">
      <c r="A478" s="40" t="s">
        <v>558</v>
      </c>
      <c r="B478" s="39"/>
      <c r="C478" s="39"/>
      <c r="D478" s="39"/>
      <c r="E478" s="39"/>
      <c r="F478" s="39"/>
      <c r="G478" s="39"/>
      <c r="H478" s="39"/>
      <c r="I478" s="41">
        <v>6</v>
      </c>
      <c r="J478" s="39"/>
      <c r="K478" s="39"/>
      <c r="L478" s="39"/>
      <c r="M478" s="39"/>
      <c r="N478" s="39"/>
    </row>
    <row r="479" spans="1:14" ht="13.5" thickBot="1">
      <c r="A479" s="40" t="s">
        <v>559</v>
      </c>
      <c r="B479" s="39"/>
      <c r="C479" s="39"/>
      <c r="D479" s="39"/>
      <c r="E479" s="39"/>
      <c r="F479" s="39"/>
      <c r="G479" s="39"/>
      <c r="H479" s="39"/>
      <c r="I479" s="41">
        <v>1</v>
      </c>
      <c r="J479" s="39"/>
      <c r="K479" s="39"/>
      <c r="L479" s="39"/>
      <c r="M479" s="39"/>
      <c r="N479" s="39"/>
    </row>
    <row r="480" spans="1:14" ht="13.5" thickBot="1">
      <c r="A480" s="40" t="s">
        <v>560</v>
      </c>
      <c r="B480" s="39"/>
      <c r="C480" s="39"/>
      <c r="D480" s="39"/>
      <c r="E480" s="39"/>
      <c r="F480" s="39"/>
      <c r="G480" s="39"/>
      <c r="H480" s="39"/>
      <c r="I480" s="41">
        <v>1</v>
      </c>
      <c r="J480" s="39"/>
      <c r="K480" s="39"/>
      <c r="L480" s="39"/>
      <c r="M480" s="39"/>
      <c r="N480" s="39"/>
    </row>
    <row r="481" spans="1:14" ht="13.5" thickBot="1">
      <c r="A481" s="40" t="s">
        <v>561</v>
      </c>
      <c r="B481" s="39"/>
      <c r="C481" s="39"/>
      <c r="D481" s="39"/>
      <c r="E481" s="39"/>
      <c r="F481" s="39"/>
      <c r="G481" s="39"/>
      <c r="H481" s="39"/>
      <c r="I481" s="41">
        <v>1</v>
      </c>
      <c r="J481" s="39"/>
      <c r="K481" s="39"/>
      <c r="L481" s="39"/>
      <c r="M481" s="39"/>
      <c r="N481" s="39"/>
    </row>
    <row r="482" spans="1:14" ht="13.5" thickBot="1">
      <c r="A482" s="40" t="s">
        <v>562</v>
      </c>
      <c r="B482" s="39"/>
      <c r="C482" s="39"/>
      <c r="D482" s="39"/>
      <c r="E482" s="39"/>
      <c r="F482" s="39"/>
      <c r="G482" s="39"/>
      <c r="H482" s="39"/>
      <c r="I482" s="41">
        <v>1</v>
      </c>
      <c r="J482" s="39"/>
      <c r="K482" s="39"/>
      <c r="L482" s="39"/>
      <c r="M482" s="39"/>
      <c r="N482" s="39"/>
    </row>
    <row r="483" spans="1:14" ht="13.5" thickBot="1">
      <c r="A483" s="40" t="s">
        <v>563</v>
      </c>
      <c r="B483" s="39"/>
      <c r="C483" s="39"/>
      <c r="D483" s="39"/>
      <c r="E483" s="39"/>
      <c r="F483" s="39"/>
      <c r="G483" s="39"/>
      <c r="H483" s="39"/>
      <c r="I483" s="41">
        <v>1</v>
      </c>
      <c r="J483" s="39"/>
      <c r="K483" s="39"/>
      <c r="L483" s="39"/>
      <c r="M483" s="39"/>
      <c r="N483" s="39"/>
    </row>
    <row r="484" spans="1:14" ht="13.5" thickBot="1">
      <c r="A484" s="40" t="s">
        <v>564</v>
      </c>
      <c r="B484" s="39"/>
      <c r="C484" s="39"/>
      <c r="D484" s="39"/>
      <c r="E484" s="39"/>
      <c r="F484" s="39"/>
      <c r="G484" s="39"/>
      <c r="H484" s="39"/>
      <c r="I484" s="41">
        <v>21</v>
      </c>
      <c r="J484" s="39"/>
      <c r="K484" s="39"/>
      <c r="L484" s="39"/>
      <c r="M484" s="39"/>
      <c r="N484" s="39"/>
    </row>
    <row r="485" spans="1:14" ht="13.5" thickBot="1">
      <c r="A485" s="40" t="s">
        <v>565</v>
      </c>
      <c r="B485" s="39"/>
      <c r="C485" s="39"/>
      <c r="D485" s="39"/>
      <c r="E485" s="39"/>
      <c r="F485" s="39"/>
      <c r="G485" s="39"/>
      <c r="H485" s="39"/>
      <c r="I485" s="41">
        <v>82</v>
      </c>
      <c r="J485" s="41">
        <v>1</v>
      </c>
      <c r="K485" s="39"/>
      <c r="L485" s="39"/>
      <c r="M485" s="39"/>
      <c r="N485" s="39"/>
    </row>
    <row r="486" spans="1:14" ht="13.5" thickBot="1">
      <c r="A486" s="40" t="s">
        <v>566</v>
      </c>
      <c r="B486" s="39"/>
      <c r="C486" s="39"/>
      <c r="D486" s="39"/>
      <c r="E486" s="39"/>
      <c r="F486" s="39"/>
      <c r="G486" s="39"/>
      <c r="H486" s="39"/>
      <c r="I486" s="41">
        <v>60</v>
      </c>
      <c r="J486" s="41">
        <v>2</v>
      </c>
      <c r="K486" s="39"/>
      <c r="L486" s="39"/>
      <c r="M486" s="39"/>
      <c r="N486" s="39"/>
    </row>
    <row r="487" spans="1:14" ht="13.5" thickBot="1">
      <c r="A487" s="40" t="s">
        <v>567</v>
      </c>
      <c r="B487" s="39"/>
      <c r="C487" s="39"/>
      <c r="D487" s="39"/>
      <c r="E487" s="39"/>
      <c r="F487" s="39"/>
      <c r="G487" s="39"/>
      <c r="H487" s="39"/>
      <c r="I487" s="41">
        <v>23</v>
      </c>
      <c r="J487" s="39"/>
      <c r="K487" s="39"/>
      <c r="L487" s="39"/>
      <c r="M487" s="39"/>
      <c r="N487" s="39"/>
    </row>
    <row r="488" spans="1:14" ht="13.5" thickBot="1">
      <c r="A488" s="40" t="s">
        <v>568</v>
      </c>
      <c r="B488" s="39"/>
      <c r="C488" s="39"/>
      <c r="D488" s="39"/>
      <c r="E488" s="39"/>
      <c r="F488" s="39"/>
      <c r="G488" s="41">
        <v>18</v>
      </c>
      <c r="H488" s="39"/>
      <c r="I488" s="39"/>
      <c r="J488" s="39"/>
      <c r="K488" s="39"/>
      <c r="L488" s="39"/>
      <c r="M488" s="39"/>
      <c r="N488" s="39"/>
    </row>
    <row r="489" spans="1:14" ht="13.5" thickBot="1">
      <c r="A489" s="40" t="s">
        <v>569</v>
      </c>
      <c r="B489" s="39"/>
      <c r="C489" s="39"/>
      <c r="D489" s="39"/>
      <c r="E489" s="39"/>
      <c r="F489" s="39"/>
      <c r="G489" s="39"/>
      <c r="H489" s="39"/>
      <c r="I489" s="41">
        <v>8</v>
      </c>
      <c r="J489" s="41">
        <v>1</v>
      </c>
      <c r="K489" s="39"/>
      <c r="L489" s="39"/>
      <c r="M489" s="39"/>
      <c r="N489" s="39"/>
    </row>
    <row r="490" spans="1:14" ht="13.5" thickBot="1">
      <c r="A490" s="40" t="s">
        <v>570</v>
      </c>
      <c r="B490" s="39"/>
      <c r="C490" s="39"/>
      <c r="D490" s="39"/>
      <c r="E490" s="39"/>
      <c r="F490" s="39"/>
      <c r="G490" s="39"/>
      <c r="H490" s="39"/>
      <c r="I490" s="41">
        <v>16</v>
      </c>
      <c r="J490" s="41">
        <v>1</v>
      </c>
      <c r="K490" s="39"/>
      <c r="L490" s="39"/>
      <c r="M490" s="39"/>
      <c r="N490" s="39"/>
    </row>
    <row r="491" spans="1:14" ht="13.5" thickBot="1">
      <c r="A491" s="40" t="s">
        <v>571</v>
      </c>
      <c r="B491" s="39"/>
      <c r="C491" s="39"/>
      <c r="D491" s="39"/>
      <c r="E491" s="39"/>
      <c r="F491" s="39"/>
      <c r="G491" s="39"/>
      <c r="H491" s="39"/>
      <c r="I491" s="41">
        <v>30</v>
      </c>
      <c r="J491" s="39"/>
      <c r="K491" s="39"/>
      <c r="L491" s="39"/>
      <c r="M491" s="39"/>
      <c r="N491" s="39"/>
    </row>
    <row r="492" spans="1:14" ht="13.5" thickBot="1">
      <c r="A492" s="40" t="s">
        <v>572</v>
      </c>
      <c r="B492" s="39"/>
      <c r="C492" s="39"/>
      <c r="D492" s="39"/>
      <c r="E492" s="39"/>
      <c r="F492" s="39"/>
      <c r="G492" s="39"/>
      <c r="H492" s="39"/>
      <c r="I492" s="41">
        <v>17</v>
      </c>
      <c r="J492" s="39"/>
      <c r="K492" s="39"/>
      <c r="L492" s="39"/>
      <c r="M492" s="39"/>
      <c r="N492" s="39"/>
    </row>
    <row r="493" spans="1:14" ht="13.5" thickBot="1">
      <c r="A493" s="40" t="s">
        <v>573</v>
      </c>
      <c r="B493" s="39"/>
      <c r="C493" s="39"/>
      <c r="D493" s="39"/>
      <c r="E493" s="39"/>
      <c r="F493" s="39"/>
      <c r="G493" s="39"/>
      <c r="H493" s="39"/>
      <c r="I493" s="41">
        <v>19</v>
      </c>
      <c r="J493" s="41">
        <v>1</v>
      </c>
      <c r="K493" s="39"/>
      <c r="L493" s="39"/>
      <c r="M493" s="39"/>
      <c r="N493" s="41">
        <v>1</v>
      </c>
    </row>
    <row r="494" spans="1:14" ht="13.5" thickBot="1">
      <c r="A494" s="40" t="s">
        <v>574</v>
      </c>
      <c r="B494" s="39"/>
      <c r="C494" s="39"/>
      <c r="D494" s="39"/>
      <c r="E494" s="39"/>
      <c r="F494" s="39"/>
      <c r="G494" s="39"/>
      <c r="H494" s="39"/>
      <c r="I494" s="41">
        <v>2</v>
      </c>
      <c r="J494" s="39"/>
      <c r="K494" s="39"/>
      <c r="L494" s="39"/>
      <c r="M494" s="39"/>
      <c r="N494" s="39"/>
    </row>
    <row r="495" spans="1:14" ht="13.5" thickBot="1">
      <c r="A495" s="40" t="s">
        <v>575</v>
      </c>
      <c r="B495" s="39"/>
      <c r="C495" s="39"/>
      <c r="D495" s="39"/>
      <c r="E495" s="39"/>
      <c r="F495" s="39"/>
      <c r="G495" s="39"/>
      <c r="H495" s="39"/>
      <c r="I495" s="41">
        <v>9</v>
      </c>
      <c r="J495" s="39"/>
      <c r="K495" s="39"/>
      <c r="L495" s="39"/>
      <c r="M495" s="39"/>
      <c r="N495" s="39"/>
    </row>
    <row r="496" spans="1:14" ht="13.5" thickBot="1">
      <c r="A496" s="40" t="s">
        <v>576</v>
      </c>
      <c r="B496" s="39"/>
      <c r="C496" s="39"/>
      <c r="D496" s="39"/>
      <c r="E496" s="39"/>
      <c r="F496" s="39"/>
      <c r="G496" s="39"/>
      <c r="H496" s="39"/>
      <c r="I496" s="41">
        <v>2</v>
      </c>
      <c r="J496" s="39"/>
      <c r="K496" s="39"/>
      <c r="L496" s="39"/>
      <c r="M496" s="39"/>
      <c r="N496" s="39"/>
    </row>
    <row r="497" spans="1:14" ht="13.5" thickBot="1">
      <c r="A497" s="40" t="s">
        <v>577</v>
      </c>
      <c r="B497" s="39"/>
      <c r="C497" s="39"/>
      <c r="D497" s="39"/>
      <c r="E497" s="39"/>
      <c r="F497" s="39"/>
      <c r="G497" s="39"/>
      <c r="H497" s="39"/>
      <c r="I497" s="41">
        <v>2</v>
      </c>
      <c r="J497" s="39"/>
      <c r="K497" s="39"/>
      <c r="L497" s="39"/>
      <c r="M497" s="39"/>
      <c r="N497" s="39"/>
    </row>
    <row r="498" spans="1:14" ht="13.5" thickBot="1">
      <c r="A498" s="40" t="s">
        <v>578</v>
      </c>
      <c r="B498" s="39"/>
      <c r="C498" s="39"/>
      <c r="D498" s="39"/>
      <c r="E498" s="39"/>
      <c r="F498" s="39"/>
      <c r="G498" s="39"/>
      <c r="H498" s="39"/>
      <c r="I498" s="41">
        <v>1</v>
      </c>
      <c r="J498" s="39"/>
      <c r="K498" s="39"/>
      <c r="L498" s="39"/>
      <c r="M498" s="39"/>
      <c r="N498" s="39"/>
    </row>
    <row r="499" spans="1:14" ht="13.5" thickBot="1">
      <c r="A499" s="40" t="s">
        <v>579</v>
      </c>
      <c r="B499" s="39"/>
      <c r="C499" s="39"/>
      <c r="D499" s="39"/>
      <c r="E499" s="39"/>
      <c r="F499" s="39"/>
      <c r="G499" s="41">
        <v>3</v>
      </c>
      <c r="H499" s="39"/>
      <c r="I499" s="39"/>
      <c r="J499" s="39"/>
      <c r="K499" s="39"/>
      <c r="L499" s="39"/>
      <c r="M499" s="39"/>
      <c r="N499" s="39"/>
    </row>
    <row r="500" spans="1:14" ht="13.5" thickBot="1">
      <c r="A500" s="40" t="s">
        <v>580</v>
      </c>
      <c r="B500" s="39"/>
      <c r="C500" s="39"/>
      <c r="D500" s="39"/>
      <c r="E500" s="39"/>
      <c r="F500" s="39"/>
      <c r="G500" s="41">
        <v>1</v>
      </c>
      <c r="H500" s="39"/>
      <c r="I500" s="39"/>
      <c r="J500" s="39"/>
      <c r="K500" s="39"/>
      <c r="L500" s="39"/>
      <c r="M500" s="39"/>
      <c r="N500" s="39"/>
    </row>
    <row r="501" spans="1:14" ht="13.5" thickBot="1">
      <c r="A501" s="40" t="s">
        <v>581</v>
      </c>
      <c r="B501" s="39"/>
      <c r="C501" s="39"/>
      <c r="D501" s="39"/>
      <c r="E501" s="39"/>
      <c r="F501" s="39"/>
      <c r="G501" s="39"/>
      <c r="H501" s="39"/>
      <c r="I501" s="41">
        <v>1</v>
      </c>
      <c r="J501" s="39"/>
      <c r="K501" s="39"/>
      <c r="L501" s="39"/>
      <c r="M501" s="39"/>
      <c r="N501" s="39"/>
    </row>
    <row r="502" spans="1:14" ht="13.5" thickBot="1">
      <c r="A502" s="40" t="s">
        <v>582</v>
      </c>
      <c r="B502" s="39"/>
      <c r="C502" s="39"/>
      <c r="D502" s="41">
        <v>31</v>
      </c>
      <c r="E502" s="41">
        <v>3</v>
      </c>
      <c r="F502" s="39"/>
      <c r="G502" s="39"/>
      <c r="H502" s="39"/>
      <c r="I502" s="39"/>
      <c r="J502" s="39"/>
      <c r="K502" s="39"/>
      <c r="L502" s="39"/>
      <c r="M502" s="39"/>
      <c r="N502" s="39"/>
    </row>
    <row r="503" spans="1:14" ht="13.5" thickBot="1">
      <c r="A503" s="40" t="s">
        <v>583</v>
      </c>
      <c r="B503" s="39"/>
      <c r="C503" s="39"/>
      <c r="D503" s="41">
        <v>1</v>
      </c>
      <c r="E503" s="39"/>
      <c r="F503" s="39"/>
      <c r="G503" s="39"/>
      <c r="H503" s="39"/>
      <c r="I503" s="39"/>
      <c r="J503" s="39"/>
      <c r="K503" s="39"/>
      <c r="L503" s="39"/>
      <c r="M503" s="39"/>
      <c r="N503" s="39"/>
    </row>
    <row r="504" spans="1:14" ht="13.5" thickBot="1">
      <c r="A504" s="40" t="s">
        <v>584</v>
      </c>
      <c r="B504" s="39"/>
      <c r="C504" s="39"/>
      <c r="D504" s="39"/>
      <c r="E504" s="39"/>
      <c r="F504" s="39"/>
      <c r="G504" s="39"/>
      <c r="H504" s="39"/>
      <c r="I504" s="41">
        <v>1</v>
      </c>
      <c r="J504" s="39"/>
      <c r="K504" s="39"/>
      <c r="L504" s="39"/>
      <c r="M504" s="39"/>
      <c r="N504" s="39"/>
    </row>
    <row r="505" spans="1:14" ht="13.5" thickBot="1">
      <c r="A505" s="40" t="s">
        <v>585</v>
      </c>
      <c r="B505" s="39"/>
      <c r="C505" s="39"/>
      <c r="D505" s="39"/>
      <c r="E505" s="39"/>
      <c r="F505" s="39"/>
      <c r="G505" s="41">
        <v>1</v>
      </c>
      <c r="H505" s="39"/>
      <c r="I505" s="39"/>
      <c r="J505" s="39"/>
      <c r="K505" s="39"/>
      <c r="L505" s="39"/>
      <c r="M505" s="39"/>
      <c r="N505" s="39"/>
    </row>
    <row r="506" spans="1:14" ht="13.5" thickBot="1">
      <c r="A506" s="40" t="s">
        <v>586</v>
      </c>
      <c r="B506" s="39"/>
      <c r="C506" s="39"/>
      <c r="D506" s="39"/>
      <c r="E506" s="39"/>
      <c r="F506" s="39"/>
      <c r="G506" s="41">
        <v>1</v>
      </c>
      <c r="H506" s="39"/>
      <c r="I506" s="39"/>
      <c r="J506" s="39"/>
      <c r="K506" s="39"/>
      <c r="L506" s="39"/>
      <c r="M506" s="39"/>
      <c r="N506" s="39"/>
    </row>
    <row r="507" spans="1:14" ht="13.5" thickBot="1">
      <c r="A507" s="40" t="s">
        <v>587</v>
      </c>
      <c r="B507" s="39"/>
      <c r="C507" s="39"/>
      <c r="D507" s="39"/>
      <c r="E507" s="39"/>
      <c r="F507" s="39"/>
      <c r="G507" s="41">
        <v>1</v>
      </c>
      <c r="H507" s="39"/>
      <c r="I507" s="39"/>
      <c r="J507" s="39"/>
      <c r="K507" s="39"/>
      <c r="L507" s="39"/>
      <c r="M507" s="39"/>
      <c r="N507" s="39"/>
    </row>
    <row r="508" spans="1:14" ht="13.5" thickBot="1">
      <c r="A508" s="40" t="s">
        <v>588</v>
      </c>
      <c r="B508" s="39"/>
      <c r="C508" s="39"/>
      <c r="D508" s="39"/>
      <c r="E508" s="39"/>
      <c r="F508" s="39"/>
      <c r="G508" s="41">
        <v>4</v>
      </c>
      <c r="H508" s="39"/>
      <c r="I508" s="39"/>
      <c r="J508" s="39"/>
      <c r="K508" s="39"/>
      <c r="L508" s="39"/>
      <c r="M508" s="39"/>
      <c r="N508" s="39"/>
    </row>
    <row r="509" spans="1:14" ht="13.5" thickBot="1">
      <c r="A509" s="40" t="s">
        <v>589</v>
      </c>
      <c r="B509" s="39"/>
      <c r="C509" s="39"/>
      <c r="D509" s="39"/>
      <c r="E509" s="39"/>
      <c r="F509" s="39"/>
      <c r="G509" s="41">
        <v>1</v>
      </c>
      <c r="H509" s="39"/>
      <c r="I509" s="39"/>
      <c r="J509" s="39"/>
      <c r="K509" s="39"/>
      <c r="L509" s="39"/>
      <c r="M509" s="39"/>
      <c r="N509" s="39"/>
    </row>
    <row r="510" spans="1:14" ht="13.5" thickBot="1">
      <c r="A510" s="40" t="s">
        <v>590</v>
      </c>
      <c r="B510" s="39"/>
      <c r="C510" s="39"/>
      <c r="D510" s="39"/>
      <c r="E510" s="39"/>
      <c r="F510" s="39"/>
      <c r="G510" s="41">
        <v>3</v>
      </c>
      <c r="H510" s="39"/>
      <c r="I510" s="39"/>
      <c r="J510" s="39"/>
      <c r="K510" s="39"/>
      <c r="L510" s="39"/>
      <c r="M510" s="39"/>
      <c r="N510" s="39"/>
    </row>
    <row r="511" spans="1:14" ht="13.5" thickBot="1">
      <c r="A511" s="40" t="s">
        <v>591</v>
      </c>
      <c r="B511" s="39"/>
      <c r="C511" s="39"/>
      <c r="D511" s="39"/>
      <c r="E511" s="39"/>
      <c r="F511" s="39"/>
      <c r="G511" s="41">
        <v>2</v>
      </c>
      <c r="H511" s="39"/>
      <c r="I511" s="39"/>
      <c r="J511" s="39"/>
      <c r="K511" s="39"/>
      <c r="L511" s="39"/>
      <c r="M511" s="39"/>
      <c r="N511" s="39"/>
    </row>
    <row r="512" spans="1:14" ht="13.5" thickBot="1">
      <c r="A512" s="40" t="s">
        <v>592</v>
      </c>
      <c r="B512" s="39"/>
      <c r="C512" s="39"/>
      <c r="D512" s="39"/>
      <c r="E512" s="39"/>
      <c r="F512" s="39"/>
      <c r="G512" s="41">
        <v>5</v>
      </c>
      <c r="H512" s="39"/>
      <c r="I512" s="39"/>
      <c r="J512" s="39"/>
      <c r="K512" s="39"/>
      <c r="L512" s="39"/>
      <c r="M512" s="39"/>
      <c r="N512" s="39"/>
    </row>
    <row r="513" spans="1:14" ht="13.5" thickBot="1">
      <c r="A513" s="40" t="s">
        <v>593</v>
      </c>
      <c r="B513" s="39"/>
      <c r="C513" s="39"/>
      <c r="D513" s="39"/>
      <c r="E513" s="39"/>
      <c r="F513" s="39"/>
      <c r="G513" s="41">
        <v>7</v>
      </c>
      <c r="H513" s="39"/>
      <c r="I513" s="39"/>
      <c r="J513" s="39"/>
      <c r="K513" s="39"/>
      <c r="L513" s="39"/>
      <c r="M513" s="39"/>
      <c r="N513" s="39"/>
    </row>
    <row r="514" spans="1:14" ht="13.5" thickBot="1">
      <c r="A514" s="40" t="s">
        <v>594</v>
      </c>
      <c r="B514" s="39"/>
      <c r="C514" s="39"/>
      <c r="D514" s="39"/>
      <c r="E514" s="39"/>
      <c r="F514" s="39"/>
      <c r="G514" s="41">
        <v>8</v>
      </c>
      <c r="H514" s="39"/>
      <c r="I514" s="39"/>
      <c r="J514" s="39"/>
      <c r="K514" s="39"/>
      <c r="L514" s="39"/>
      <c r="M514" s="39"/>
      <c r="N514" s="39"/>
    </row>
    <row r="515" spans="1:14" ht="13.5" thickBot="1">
      <c r="A515" s="40" t="s">
        <v>595</v>
      </c>
      <c r="B515" s="39"/>
      <c r="C515" s="39"/>
      <c r="D515" s="39"/>
      <c r="E515" s="39"/>
      <c r="F515" s="39"/>
      <c r="G515" s="41">
        <v>3</v>
      </c>
      <c r="H515" s="39"/>
      <c r="I515" s="39"/>
      <c r="J515" s="39"/>
      <c r="K515" s="39"/>
      <c r="L515" s="39"/>
      <c r="M515" s="39"/>
      <c r="N515" s="39"/>
    </row>
    <row r="516" spans="1:14" ht="13.5" thickBot="1">
      <c r="A516" s="40" t="s">
        <v>596</v>
      </c>
      <c r="B516" s="39"/>
      <c r="C516" s="39"/>
      <c r="D516" s="39"/>
      <c r="E516" s="39"/>
      <c r="F516" s="39"/>
      <c r="G516" s="41">
        <v>3</v>
      </c>
      <c r="H516" s="39"/>
      <c r="I516" s="39"/>
      <c r="J516" s="39"/>
      <c r="K516" s="39"/>
      <c r="L516" s="39"/>
      <c r="M516" s="39"/>
      <c r="N516" s="39"/>
    </row>
    <row r="517" spans="1:14" ht="13.5" thickBot="1">
      <c r="A517" s="40" t="s">
        <v>597</v>
      </c>
      <c r="B517" s="39"/>
      <c r="C517" s="39"/>
      <c r="D517" s="39"/>
      <c r="E517" s="39"/>
      <c r="F517" s="39"/>
      <c r="G517" s="41">
        <v>8</v>
      </c>
      <c r="H517" s="41">
        <v>2</v>
      </c>
      <c r="I517" s="39"/>
      <c r="J517" s="39"/>
      <c r="K517" s="39"/>
      <c r="L517" s="39"/>
      <c r="M517" s="39"/>
      <c r="N517" s="39"/>
    </row>
    <row r="518" spans="1:14" ht="13.5" thickBot="1">
      <c r="A518" s="40" t="s">
        <v>598</v>
      </c>
      <c r="B518" s="39"/>
      <c r="C518" s="39"/>
      <c r="D518" s="39"/>
      <c r="E518" s="39"/>
      <c r="F518" s="39"/>
      <c r="G518" s="41">
        <v>35</v>
      </c>
      <c r="H518" s="39"/>
      <c r="I518" s="39"/>
      <c r="J518" s="39"/>
      <c r="K518" s="39"/>
      <c r="L518" s="39"/>
      <c r="M518" s="39"/>
      <c r="N518" s="39"/>
    </row>
    <row r="519" spans="1:14" ht="13.5" thickBot="1">
      <c r="A519" s="40" t="s">
        <v>599</v>
      </c>
      <c r="B519" s="39"/>
      <c r="C519" s="39"/>
      <c r="D519" s="39"/>
      <c r="E519" s="39"/>
      <c r="F519" s="39"/>
      <c r="G519" s="39"/>
      <c r="H519" s="39"/>
      <c r="I519" s="41">
        <v>2</v>
      </c>
      <c r="J519" s="39"/>
      <c r="K519" s="39"/>
      <c r="L519" s="39"/>
      <c r="M519" s="39"/>
      <c r="N519" s="39"/>
    </row>
    <row r="520" spans="1:14" ht="13.5" thickBot="1">
      <c r="A520" s="40" t="s">
        <v>600</v>
      </c>
      <c r="B520" s="39"/>
      <c r="C520" s="39"/>
      <c r="D520" s="39"/>
      <c r="E520" s="39"/>
      <c r="F520" s="39"/>
      <c r="G520" s="39"/>
      <c r="H520" s="39"/>
      <c r="I520" s="41">
        <v>12</v>
      </c>
      <c r="J520" s="41">
        <v>3</v>
      </c>
      <c r="K520" s="39"/>
      <c r="L520" s="39"/>
      <c r="M520" s="39"/>
      <c r="N520" s="39"/>
    </row>
    <row r="521" spans="1:14" ht="13.5" thickBot="1">
      <c r="A521" s="40" t="s">
        <v>601</v>
      </c>
      <c r="B521" s="39"/>
      <c r="C521" s="39"/>
      <c r="D521" s="41">
        <v>2</v>
      </c>
      <c r="E521" s="39"/>
      <c r="F521" s="39"/>
      <c r="G521" s="39"/>
      <c r="H521" s="39"/>
      <c r="I521" s="39"/>
      <c r="J521" s="39"/>
      <c r="K521" s="39"/>
      <c r="L521" s="39"/>
      <c r="M521" s="39"/>
      <c r="N521" s="39"/>
    </row>
    <row r="522" spans="1:14" ht="13.5" thickBot="1">
      <c r="A522" s="40" t="s">
        <v>602</v>
      </c>
      <c r="B522" s="39"/>
      <c r="C522" s="39"/>
      <c r="D522" s="39"/>
      <c r="E522" s="39"/>
      <c r="F522" s="39"/>
      <c r="G522" s="39"/>
      <c r="H522" s="39"/>
      <c r="I522" s="41">
        <v>1</v>
      </c>
      <c r="J522" s="39"/>
      <c r="K522" s="39"/>
      <c r="L522" s="39"/>
      <c r="M522" s="39"/>
      <c r="N522" s="39"/>
    </row>
    <row r="523" spans="1:14" ht="13.5" thickBot="1">
      <c r="A523" s="40" t="s">
        <v>603</v>
      </c>
      <c r="B523" s="39"/>
      <c r="C523" s="39"/>
      <c r="D523" s="41">
        <v>1</v>
      </c>
      <c r="E523" s="39"/>
      <c r="F523" s="39"/>
      <c r="G523" s="39"/>
      <c r="H523" s="39"/>
      <c r="I523" s="39"/>
      <c r="J523" s="39"/>
      <c r="K523" s="39"/>
      <c r="L523" s="39"/>
      <c r="M523" s="39"/>
      <c r="N523" s="39"/>
    </row>
    <row r="524" spans="1:14" ht="13.5" thickBot="1">
      <c r="A524" s="40" t="s">
        <v>604</v>
      </c>
      <c r="B524" s="39"/>
      <c r="C524" s="39"/>
      <c r="D524" s="41">
        <v>1</v>
      </c>
      <c r="E524" s="39"/>
      <c r="F524" s="39"/>
      <c r="G524" s="39"/>
      <c r="H524" s="39"/>
      <c r="I524" s="39"/>
      <c r="J524" s="39"/>
      <c r="K524" s="39"/>
      <c r="L524" s="39"/>
      <c r="M524" s="39"/>
      <c r="N524" s="39"/>
    </row>
    <row r="525" spans="1:14" ht="13.5" thickBot="1">
      <c r="A525" s="40" t="s">
        <v>605</v>
      </c>
      <c r="B525" s="39"/>
      <c r="C525" s="39"/>
      <c r="D525" s="41">
        <v>4</v>
      </c>
      <c r="E525" s="41">
        <v>1</v>
      </c>
      <c r="F525" s="39"/>
      <c r="G525" s="39"/>
      <c r="H525" s="39"/>
      <c r="I525" s="39"/>
      <c r="J525" s="39"/>
      <c r="K525" s="39"/>
      <c r="L525" s="39"/>
      <c r="M525" s="39"/>
      <c r="N525" s="39"/>
    </row>
    <row r="526" spans="1:14" ht="13.5" thickBot="1">
      <c r="A526" s="40" t="s">
        <v>606</v>
      </c>
      <c r="B526" s="39"/>
      <c r="C526" s="39"/>
      <c r="D526" s="41">
        <v>1</v>
      </c>
      <c r="E526" s="39"/>
      <c r="F526" s="39"/>
      <c r="G526" s="39"/>
      <c r="H526" s="39"/>
      <c r="I526" s="39"/>
      <c r="J526" s="39"/>
      <c r="K526" s="39"/>
      <c r="L526" s="39"/>
      <c r="M526" s="39"/>
      <c r="N526" s="39"/>
    </row>
    <row r="527" spans="1:14" ht="13.5" thickBot="1">
      <c r="A527" s="40" t="s">
        <v>607</v>
      </c>
      <c r="B527" s="39"/>
      <c r="C527" s="39"/>
      <c r="D527" s="41">
        <v>1</v>
      </c>
      <c r="E527" s="41">
        <v>3</v>
      </c>
      <c r="F527" s="39"/>
      <c r="G527" s="39"/>
      <c r="H527" s="39"/>
      <c r="I527" s="39"/>
      <c r="J527" s="39"/>
      <c r="K527" s="39"/>
      <c r="L527" s="39"/>
      <c r="M527" s="39"/>
      <c r="N527" s="39"/>
    </row>
    <row r="528" spans="1:14" ht="13.5" thickBot="1">
      <c r="A528" s="40" t="s">
        <v>608</v>
      </c>
      <c r="B528" s="39"/>
      <c r="C528" s="39"/>
      <c r="D528" s="39"/>
      <c r="E528" s="39"/>
      <c r="F528" s="39"/>
      <c r="G528" s="41">
        <v>1</v>
      </c>
      <c r="H528" s="39"/>
      <c r="I528" s="39"/>
      <c r="J528" s="39"/>
      <c r="K528" s="39"/>
      <c r="L528" s="39"/>
      <c r="M528" s="39"/>
      <c r="N528" s="39"/>
    </row>
  </sheetData>
  <mergeCells count="9">
    <mergeCell ref="M5:N5"/>
    <mergeCell ref="F1:N1"/>
    <mergeCell ref="G2:N2"/>
    <mergeCell ref="A5:A6"/>
    <mergeCell ref="B5:C5"/>
    <mergeCell ref="D5:E5"/>
    <mergeCell ref="G5:H5"/>
    <mergeCell ref="I5:J5"/>
    <mergeCell ref="K5:L5"/>
  </mergeCells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N16"/>
  <sheetViews>
    <sheetView workbookViewId="0">
      <selection activeCell="G3" sqref="G3"/>
    </sheetView>
  </sheetViews>
  <sheetFormatPr defaultRowHeight="12.75"/>
  <sheetData>
    <row r="1" spans="1:14" ht="13.5" thickBot="1">
      <c r="A1" s="239" t="s">
        <v>54</v>
      </c>
      <c r="B1" s="241" t="s">
        <v>8</v>
      </c>
      <c r="C1" s="242"/>
      <c r="D1" s="241" t="s">
        <v>81</v>
      </c>
      <c r="E1" s="242"/>
      <c r="F1" s="37" t="s">
        <v>82</v>
      </c>
      <c r="G1" s="241" t="s">
        <v>4</v>
      </c>
      <c r="H1" s="242"/>
      <c r="I1" s="241" t="s">
        <v>84</v>
      </c>
      <c r="J1" s="242"/>
      <c r="K1" s="241" t="s">
        <v>85</v>
      </c>
      <c r="L1" s="242"/>
      <c r="M1" s="241" t="s">
        <v>86</v>
      </c>
      <c r="N1" s="242"/>
    </row>
    <row r="2" spans="1:14" ht="13.5" thickBot="1">
      <c r="A2" s="240"/>
      <c r="B2" s="37" t="s">
        <v>59</v>
      </c>
      <c r="C2" s="37" t="s">
        <v>60</v>
      </c>
      <c r="D2" s="37" t="s">
        <v>59</v>
      </c>
      <c r="E2" s="37" t="s">
        <v>60</v>
      </c>
      <c r="F2" s="37" t="s">
        <v>60</v>
      </c>
      <c r="G2" s="37" t="s">
        <v>59</v>
      </c>
      <c r="H2" s="37" t="s">
        <v>60</v>
      </c>
      <c r="I2" s="37" t="s">
        <v>59</v>
      </c>
      <c r="J2" s="37" t="s">
        <v>60</v>
      </c>
      <c r="K2" s="37" t="s">
        <v>59</v>
      </c>
      <c r="L2" s="37" t="s">
        <v>60</v>
      </c>
      <c r="M2" s="37" t="s">
        <v>59</v>
      </c>
      <c r="N2" s="37" t="s">
        <v>60</v>
      </c>
    </row>
    <row r="3" spans="1:14" ht="13.5" thickBot="1">
      <c r="A3" s="40" t="s">
        <v>87</v>
      </c>
      <c r="B3" s="39"/>
      <c r="C3" s="39"/>
      <c r="D3" s="39"/>
      <c r="E3" s="39"/>
      <c r="F3" s="64">
        <v>16</v>
      </c>
      <c r="G3" s="39"/>
      <c r="H3" s="39"/>
      <c r="I3" s="39"/>
      <c r="J3" s="39"/>
      <c r="K3" s="39"/>
      <c r="L3" s="39"/>
      <c r="M3" s="39"/>
      <c r="N3" s="39"/>
    </row>
    <row r="4" spans="1:14" ht="13.5" thickBot="1">
      <c r="A4" s="40" t="s">
        <v>88</v>
      </c>
      <c r="B4" s="39"/>
      <c r="C4" s="39"/>
      <c r="D4" s="39"/>
      <c r="E4" s="39"/>
      <c r="F4" s="64">
        <v>124</v>
      </c>
      <c r="G4" s="39"/>
      <c r="H4" s="39"/>
      <c r="I4" s="39"/>
      <c r="J4" s="39"/>
      <c r="K4" s="39"/>
      <c r="L4" s="39"/>
      <c r="M4" s="39"/>
      <c r="N4" s="39"/>
    </row>
    <row r="5" spans="1:14" ht="13.5" thickBot="1">
      <c r="A5" s="40" t="s">
        <v>89</v>
      </c>
      <c r="B5" s="39"/>
      <c r="C5" s="39"/>
      <c r="D5" s="39"/>
      <c r="E5" s="39"/>
      <c r="F5" s="64">
        <v>233</v>
      </c>
      <c r="G5" s="39"/>
      <c r="H5" s="39"/>
      <c r="I5" s="39"/>
      <c r="J5" s="39"/>
      <c r="K5" s="39"/>
      <c r="L5" s="39"/>
      <c r="M5" s="39"/>
      <c r="N5" s="39"/>
    </row>
    <row r="6" spans="1:14" ht="13.5" thickBot="1">
      <c r="A6" s="40" t="s">
        <v>90</v>
      </c>
      <c r="B6" s="39"/>
      <c r="C6" s="39"/>
      <c r="D6" s="39"/>
      <c r="E6" s="39"/>
      <c r="F6" s="61">
        <v>1041</v>
      </c>
      <c r="G6" s="39"/>
      <c r="H6" s="39"/>
      <c r="I6" s="39"/>
      <c r="J6" s="39"/>
      <c r="K6" s="39"/>
      <c r="L6" s="39"/>
      <c r="M6" s="39"/>
      <c r="N6" s="39"/>
    </row>
    <row r="7" spans="1:14" ht="13.5" thickBot="1">
      <c r="A7" s="40" t="s">
        <v>91</v>
      </c>
      <c r="B7" s="39"/>
      <c r="C7" s="39"/>
      <c r="D7" s="39"/>
      <c r="E7" s="39"/>
      <c r="F7" s="76">
        <v>1465</v>
      </c>
      <c r="G7" s="39"/>
      <c r="H7" s="39"/>
      <c r="I7" s="39"/>
      <c r="J7" s="39"/>
      <c r="K7" s="39"/>
      <c r="L7" s="39"/>
      <c r="M7" s="39"/>
      <c r="N7" s="39"/>
    </row>
    <row r="8" spans="1:14">
      <c r="F8" s="71">
        <f>SUM(F6:F7)</f>
        <v>2506</v>
      </c>
    </row>
    <row r="11" spans="1:14">
      <c r="A11" s="244" t="s">
        <v>610</v>
      </c>
      <c r="B11" s="244"/>
      <c r="C11" s="244"/>
      <c r="D11" s="244"/>
      <c r="E11" s="244"/>
      <c r="F11" s="244"/>
    </row>
    <row r="12" spans="1:14" ht="13.5" thickBot="1"/>
    <row r="13" spans="1:14" ht="13.5" thickBot="1">
      <c r="F13" s="64">
        <v>16</v>
      </c>
      <c r="H13" s="72">
        <v>2506</v>
      </c>
    </row>
    <row r="14" spans="1:14" ht="13.5" thickBot="1">
      <c r="F14" s="64">
        <v>124</v>
      </c>
      <c r="H14" s="74">
        <v>373</v>
      </c>
    </row>
    <row r="15" spans="1:14">
      <c r="F15" s="75">
        <v>233</v>
      </c>
      <c r="H15" s="73">
        <f>SUM(H13:H14)</f>
        <v>2879</v>
      </c>
    </row>
    <row r="16" spans="1:14">
      <c r="F16" s="70">
        <f>SUM(F13:F15)</f>
        <v>373</v>
      </c>
    </row>
  </sheetData>
  <mergeCells count="8">
    <mergeCell ref="M1:N1"/>
    <mergeCell ref="A11:F11"/>
    <mergeCell ref="A1:A2"/>
    <mergeCell ref="B1:C1"/>
    <mergeCell ref="D1:E1"/>
    <mergeCell ref="G1:H1"/>
    <mergeCell ref="I1:J1"/>
    <mergeCell ref="K1:L1"/>
  </mergeCells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M614"/>
  <sheetViews>
    <sheetView workbookViewId="0">
      <selection activeCell="G3" sqref="G3"/>
    </sheetView>
  </sheetViews>
  <sheetFormatPr defaultRowHeight="12.75"/>
  <cols>
    <col min="1" max="1" width="26.42578125" bestFit="1" customWidth="1"/>
    <col min="2" max="2" width="21.28515625" bestFit="1" customWidth="1"/>
    <col min="3" max="3" width="20.140625" bestFit="1" customWidth="1"/>
    <col min="4" max="4" width="13.7109375" bestFit="1" customWidth="1"/>
    <col min="5" max="5" width="11.28515625" bestFit="1" customWidth="1"/>
    <col min="6" max="7" width="6.140625" bestFit="1" customWidth="1"/>
    <col min="8" max="8" width="13.7109375" bestFit="1" customWidth="1"/>
    <col min="9" max="9" width="17.5703125" bestFit="1" customWidth="1"/>
  </cols>
  <sheetData>
    <row r="1" spans="1:13" ht="19.5" customHeight="1">
      <c r="A1" s="34" t="s">
        <v>92</v>
      </c>
      <c r="E1" s="245" t="s">
        <v>614</v>
      </c>
      <c r="F1" s="245"/>
      <c r="G1" s="245"/>
      <c r="H1" s="245"/>
      <c r="I1" s="245"/>
      <c r="J1" s="245"/>
      <c r="K1" s="245"/>
      <c r="L1" s="245"/>
      <c r="M1" s="245"/>
    </row>
    <row r="2" spans="1:13">
      <c r="A2" s="35" t="s">
        <v>45</v>
      </c>
      <c r="B2" s="36" t="s">
        <v>46</v>
      </c>
      <c r="C2" s="35" t="s">
        <v>68</v>
      </c>
      <c r="D2" s="36" t="s">
        <v>69</v>
      </c>
      <c r="E2" s="67"/>
      <c r="F2" s="245" t="s">
        <v>615</v>
      </c>
      <c r="G2" s="245"/>
      <c r="H2" s="245"/>
      <c r="I2" s="245"/>
      <c r="J2" s="245"/>
      <c r="K2" s="245"/>
      <c r="L2" s="245"/>
      <c r="M2" s="245"/>
    </row>
    <row r="3" spans="1:13">
      <c r="A3" s="35" t="s">
        <v>49</v>
      </c>
      <c r="B3" s="36" t="s">
        <v>50</v>
      </c>
      <c r="C3" s="35" t="s">
        <v>70</v>
      </c>
      <c r="D3" s="36" t="s">
        <v>52</v>
      </c>
    </row>
    <row r="4" spans="1:13" ht="13.5" thickBot="1">
      <c r="C4" s="35" t="s">
        <v>53</v>
      </c>
      <c r="D4" s="36" t="s">
        <v>54</v>
      </c>
    </row>
    <row r="5" spans="1:13" ht="13.5" thickBot="1">
      <c r="A5" s="239" t="s">
        <v>54</v>
      </c>
      <c r="B5" s="243"/>
      <c r="C5" s="37" t="s">
        <v>8</v>
      </c>
      <c r="D5" s="37" t="s">
        <v>81</v>
      </c>
      <c r="E5" s="37" t="s">
        <v>82</v>
      </c>
      <c r="F5" s="37" t="s">
        <v>4</v>
      </c>
      <c r="G5" s="37" t="s">
        <v>84</v>
      </c>
      <c r="H5" s="37" t="s">
        <v>85</v>
      </c>
      <c r="I5" s="37" t="s">
        <v>86</v>
      </c>
    </row>
    <row r="6" spans="1:13" ht="13.5" thickBot="1">
      <c r="A6" s="38" t="s">
        <v>93</v>
      </c>
      <c r="B6" s="38" t="s">
        <v>616</v>
      </c>
      <c r="C6" s="39"/>
      <c r="D6" s="39"/>
      <c r="E6" s="39"/>
      <c r="F6" s="39"/>
      <c r="G6" s="39"/>
      <c r="H6" s="39"/>
      <c r="I6" s="39"/>
    </row>
    <row r="7" spans="1:13" ht="13.5" thickBot="1">
      <c r="A7" s="40" t="s">
        <v>0</v>
      </c>
      <c r="B7" s="40" t="s">
        <v>617</v>
      </c>
      <c r="C7" s="39"/>
      <c r="D7" s="39"/>
      <c r="E7" s="39"/>
      <c r="F7" s="39"/>
      <c r="G7" s="39"/>
      <c r="H7" s="39"/>
      <c r="I7" s="41">
        <v>7159</v>
      </c>
    </row>
    <row r="8" spans="1:13" ht="13.5" thickBot="1">
      <c r="A8" s="40" t="s">
        <v>94</v>
      </c>
      <c r="B8" s="40" t="s">
        <v>19</v>
      </c>
      <c r="C8" s="39"/>
      <c r="D8" s="39"/>
      <c r="E8" s="39"/>
      <c r="F8" s="39"/>
      <c r="G8" s="41">
        <v>6</v>
      </c>
      <c r="H8" s="39"/>
      <c r="I8" s="39"/>
    </row>
    <row r="9" spans="1:13" ht="13.5" thickBot="1">
      <c r="A9" s="40" t="s">
        <v>95</v>
      </c>
      <c r="B9" s="40" t="s">
        <v>19</v>
      </c>
      <c r="C9" s="39"/>
      <c r="D9" s="39"/>
      <c r="E9" s="39"/>
      <c r="F9" s="39"/>
      <c r="G9" s="41">
        <v>56</v>
      </c>
      <c r="H9" s="39"/>
      <c r="I9" s="39"/>
    </row>
    <row r="10" spans="1:13" ht="13.5" thickBot="1">
      <c r="A10" s="40" t="s">
        <v>96</v>
      </c>
      <c r="B10" s="40" t="s">
        <v>19</v>
      </c>
      <c r="C10" s="39"/>
      <c r="D10" s="39"/>
      <c r="E10" s="39"/>
      <c r="F10" s="39"/>
      <c r="G10" s="41">
        <v>40</v>
      </c>
      <c r="H10" s="39"/>
      <c r="I10" s="39"/>
    </row>
    <row r="11" spans="1:13" ht="13.5" thickBot="1">
      <c r="A11" s="40" t="s">
        <v>97</v>
      </c>
      <c r="B11" s="40" t="s">
        <v>19</v>
      </c>
      <c r="C11" s="39"/>
      <c r="D11" s="39"/>
      <c r="E11" s="39"/>
      <c r="F11" s="39"/>
      <c r="G11" s="41">
        <v>9</v>
      </c>
      <c r="H11" s="39"/>
      <c r="I11" s="39"/>
    </row>
    <row r="12" spans="1:13" ht="13.5" thickBot="1">
      <c r="A12" s="40" t="s">
        <v>98</v>
      </c>
      <c r="B12" s="40" t="s">
        <v>19</v>
      </c>
      <c r="C12" s="39"/>
      <c r="D12" s="39"/>
      <c r="E12" s="39"/>
      <c r="F12" s="39"/>
      <c r="G12" s="41">
        <v>1</v>
      </c>
      <c r="H12" s="39"/>
      <c r="I12" s="39"/>
    </row>
    <row r="13" spans="1:13" ht="13.5" thickBot="1">
      <c r="A13" s="40" t="s">
        <v>99</v>
      </c>
      <c r="B13" s="40" t="s">
        <v>19</v>
      </c>
      <c r="C13" s="39"/>
      <c r="D13" s="39"/>
      <c r="E13" s="39"/>
      <c r="F13" s="39"/>
      <c r="G13" s="41">
        <v>4</v>
      </c>
      <c r="H13" s="39"/>
      <c r="I13" s="39"/>
    </row>
    <row r="14" spans="1:13" ht="13.5" thickBot="1">
      <c r="A14" s="40" t="s">
        <v>100</v>
      </c>
      <c r="B14" s="40" t="s">
        <v>618</v>
      </c>
      <c r="C14" s="39"/>
      <c r="D14" s="39"/>
      <c r="E14" s="39"/>
      <c r="F14" s="41">
        <v>16</v>
      </c>
      <c r="G14" s="39"/>
      <c r="H14" s="39"/>
      <c r="I14" s="39"/>
    </row>
    <row r="15" spans="1:13" ht="13.5" thickBot="1">
      <c r="A15" s="40" t="s">
        <v>101</v>
      </c>
      <c r="B15" s="40" t="s">
        <v>618</v>
      </c>
      <c r="C15" s="39"/>
      <c r="D15" s="39"/>
      <c r="E15" s="39"/>
      <c r="F15" s="41">
        <v>14</v>
      </c>
      <c r="G15" s="39"/>
      <c r="H15" s="39"/>
      <c r="I15" s="39"/>
    </row>
    <row r="16" spans="1:13" ht="13.5" thickBot="1">
      <c r="A16" s="40" t="s">
        <v>102</v>
      </c>
      <c r="B16" s="40" t="s">
        <v>19</v>
      </c>
      <c r="C16" s="39"/>
      <c r="D16" s="39"/>
      <c r="E16" s="39"/>
      <c r="F16" s="39"/>
      <c r="G16" s="41">
        <v>4</v>
      </c>
      <c r="H16" s="39"/>
      <c r="I16" s="39"/>
    </row>
    <row r="17" spans="1:9" ht="13.5" thickBot="1">
      <c r="A17" s="236" t="s">
        <v>103</v>
      </c>
      <c r="B17" s="40" t="s">
        <v>617</v>
      </c>
      <c r="C17" s="39"/>
      <c r="D17" s="39"/>
      <c r="E17" s="39"/>
      <c r="F17" s="39"/>
      <c r="G17" s="39"/>
      <c r="H17" s="39"/>
      <c r="I17" s="41">
        <v>1</v>
      </c>
    </row>
    <row r="18" spans="1:9" ht="13.5" thickBot="1">
      <c r="A18" s="237"/>
      <c r="B18" s="40" t="s">
        <v>19</v>
      </c>
      <c r="C18" s="39"/>
      <c r="D18" s="39"/>
      <c r="E18" s="39"/>
      <c r="F18" s="39"/>
      <c r="G18" s="41">
        <v>17</v>
      </c>
      <c r="H18" s="39"/>
      <c r="I18" s="39"/>
    </row>
    <row r="19" spans="1:9" ht="13.5" thickBot="1">
      <c r="A19" s="40" t="s">
        <v>104</v>
      </c>
      <c r="B19" s="40" t="s">
        <v>19</v>
      </c>
      <c r="C19" s="39"/>
      <c r="D19" s="39"/>
      <c r="E19" s="39"/>
      <c r="F19" s="39"/>
      <c r="G19" s="41">
        <v>24</v>
      </c>
      <c r="H19" s="39"/>
      <c r="I19" s="39"/>
    </row>
    <row r="20" spans="1:9" ht="13.5" thickBot="1">
      <c r="A20" s="40" t="s">
        <v>105</v>
      </c>
      <c r="B20" s="40" t="s">
        <v>19</v>
      </c>
      <c r="C20" s="39"/>
      <c r="D20" s="39"/>
      <c r="E20" s="39"/>
      <c r="F20" s="39"/>
      <c r="G20" s="41">
        <v>9</v>
      </c>
      <c r="H20" s="39"/>
      <c r="I20" s="39"/>
    </row>
    <row r="21" spans="1:9" ht="13.5" thickBot="1">
      <c r="A21" s="40" t="s">
        <v>106</v>
      </c>
      <c r="B21" s="40" t="s">
        <v>19</v>
      </c>
      <c r="C21" s="39"/>
      <c r="D21" s="39"/>
      <c r="E21" s="39"/>
      <c r="F21" s="39"/>
      <c r="G21" s="41">
        <v>1</v>
      </c>
      <c r="H21" s="39"/>
      <c r="I21" s="39"/>
    </row>
    <row r="22" spans="1:9" ht="13.5" thickBot="1">
      <c r="A22" s="236" t="s">
        <v>107</v>
      </c>
      <c r="B22" s="40" t="s">
        <v>619</v>
      </c>
      <c r="C22" s="39"/>
      <c r="D22" s="41">
        <v>2</v>
      </c>
      <c r="E22" s="39"/>
      <c r="F22" s="39"/>
      <c r="G22" s="39"/>
      <c r="H22" s="39"/>
      <c r="I22" s="39"/>
    </row>
    <row r="23" spans="1:9" ht="13.5" thickBot="1">
      <c r="A23" s="237"/>
      <c r="B23" s="40" t="s">
        <v>620</v>
      </c>
      <c r="C23" s="39"/>
      <c r="D23" s="41">
        <v>10</v>
      </c>
      <c r="E23" s="39"/>
      <c r="F23" s="39"/>
      <c r="G23" s="39"/>
      <c r="H23" s="39"/>
      <c r="I23" s="39"/>
    </row>
    <row r="24" spans="1:9" ht="13.5" thickBot="1">
      <c r="A24" s="236" t="s">
        <v>108</v>
      </c>
      <c r="B24" s="40" t="s">
        <v>619</v>
      </c>
      <c r="C24" s="39"/>
      <c r="D24" s="41">
        <v>4</v>
      </c>
      <c r="E24" s="39"/>
      <c r="F24" s="39"/>
      <c r="G24" s="39"/>
      <c r="H24" s="39"/>
      <c r="I24" s="39"/>
    </row>
    <row r="25" spans="1:9" ht="13.5" thickBot="1">
      <c r="A25" s="237"/>
      <c r="B25" s="40" t="s">
        <v>620</v>
      </c>
      <c r="C25" s="39"/>
      <c r="D25" s="41">
        <v>30</v>
      </c>
      <c r="E25" s="39"/>
      <c r="F25" s="39"/>
      <c r="G25" s="39"/>
      <c r="H25" s="39"/>
      <c r="I25" s="39"/>
    </row>
    <row r="26" spans="1:9" ht="13.5" thickBot="1">
      <c r="A26" s="236" t="s">
        <v>109</v>
      </c>
      <c r="B26" s="40" t="s">
        <v>619</v>
      </c>
      <c r="C26" s="39"/>
      <c r="D26" s="41">
        <v>10</v>
      </c>
      <c r="E26" s="39"/>
      <c r="F26" s="39"/>
      <c r="G26" s="39"/>
      <c r="H26" s="39"/>
      <c r="I26" s="39"/>
    </row>
    <row r="27" spans="1:9" ht="13.5" thickBot="1">
      <c r="A27" s="237"/>
      <c r="B27" s="40" t="s">
        <v>620</v>
      </c>
      <c r="C27" s="39"/>
      <c r="D27" s="41">
        <v>3</v>
      </c>
      <c r="E27" s="39"/>
      <c r="F27" s="39"/>
      <c r="G27" s="39"/>
      <c r="H27" s="39"/>
      <c r="I27" s="39"/>
    </row>
    <row r="28" spans="1:9" ht="13.5" thickBot="1">
      <c r="A28" s="236" t="s">
        <v>110</v>
      </c>
      <c r="B28" s="40" t="s">
        <v>619</v>
      </c>
      <c r="C28" s="39"/>
      <c r="D28" s="41">
        <v>3</v>
      </c>
      <c r="E28" s="39"/>
      <c r="F28" s="39"/>
      <c r="G28" s="39"/>
      <c r="H28" s="39"/>
      <c r="I28" s="39"/>
    </row>
    <row r="29" spans="1:9" ht="13.5" thickBot="1">
      <c r="A29" s="237"/>
      <c r="B29" s="40" t="s">
        <v>620</v>
      </c>
      <c r="C29" s="39"/>
      <c r="D29" s="41">
        <v>2</v>
      </c>
      <c r="E29" s="39"/>
      <c r="F29" s="39"/>
      <c r="G29" s="39"/>
      <c r="H29" s="39"/>
      <c r="I29" s="39"/>
    </row>
    <row r="30" spans="1:9" ht="13.5" thickBot="1">
      <c r="A30" s="40" t="s">
        <v>111</v>
      </c>
      <c r="B30" s="40" t="s">
        <v>19</v>
      </c>
      <c r="C30" s="39"/>
      <c r="D30" s="39"/>
      <c r="E30" s="39"/>
      <c r="F30" s="39"/>
      <c r="G30" s="41">
        <v>31</v>
      </c>
      <c r="H30" s="39"/>
      <c r="I30" s="39"/>
    </row>
    <row r="31" spans="1:9" ht="13.5" thickBot="1">
      <c r="A31" s="236" t="s">
        <v>112</v>
      </c>
      <c r="B31" s="40" t="s">
        <v>617</v>
      </c>
      <c r="C31" s="39"/>
      <c r="D31" s="39"/>
      <c r="E31" s="39"/>
      <c r="F31" s="39"/>
      <c r="G31" s="39"/>
      <c r="H31" s="39"/>
      <c r="I31" s="41">
        <v>1</v>
      </c>
    </row>
    <row r="32" spans="1:9" ht="13.5" thickBot="1">
      <c r="A32" s="237"/>
      <c r="B32" s="40" t="s">
        <v>19</v>
      </c>
      <c r="C32" s="39"/>
      <c r="D32" s="39"/>
      <c r="E32" s="39"/>
      <c r="F32" s="39"/>
      <c r="G32" s="41">
        <v>68</v>
      </c>
      <c r="H32" s="39"/>
      <c r="I32" s="39"/>
    </row>
    <row r="33" spans="1:9" ht="13.5" thickBot="1">
      <c r="A33" s="40" t="s">
        <v>113</v>
      </c>
      <c r="B33" s="40" t="s">
        <v>19</v>
      </c>
      <c r="C33" s="39"/>
      <c r="D33" s="39"/>
      <c r="E33" s="39"/>
      <c r="F33" s="39"/>
      <c r="G33" s="41">
        <v>42</v>
      </c>
      <c r="H33" s="39"/>
      <c r="I33" s="39"/>
    </row>
    <row r="34" spans="1:9" ht="13.5" thickBot="1">
      <c r="A34" s="236" t="s">
        <v>114</v>
      </c>
      <c r="B34" s="40" t="s">
        <v>617</v>
      </c>
      <c r="C34" s="39"/>
      <c r="D34" s="39"/>
      <c r="E34" s="39"/>
      <c r="F34" s="39"/>
      <c r="G34" s="39"/>
      <c r="H34" s="39"/>
      <c r="I34" s="41">
        <v>1</v>
      </c>
    </row>
    <row r="35" spans="1:9" ht="13.5" thickBot="1">
      <c r="A35" s="237"/>
      <c r="B35" s="40" t="s">
        <v>19</v>
      </c>
      <c r="C35" s="39"/>
      <c r="D35" s="39"/>
      <c r="E35" s="39"/>
      <c r="F35" s="39"/>
      <c r="G35" s="41">
        <v>6</v>
      </c>
      <c r="H35" s="39"/>
      <c r="I35" s="39"/>
    </row>
    <row r="36" spans="1:9" ht="13.5" thickBot="1">
      <c r="A36" s="236" t="s">
        <v>115</v>
      </c>
      <c r="B36" s="40" t="s">
        <v>617</v>
      </c>
      <c r="C36" s="39"/>
      <c r="D36" s="39"/>
      <c r="E36" s="39"/>
      <c r="F36" s="39"/>
      <c r="G36" s="39"/>
      <c r="H36" s="39"/>
      <c r="I36" s="41">
        <v>1</v>
      </c>
    </row>
    <row r="37" spans="1:9" ht="13.5" thickBot="1">
      <c r="A37" s="237"/>
      <c r="B37" s="40" t="s">
        <v>19</v>
      </c>
      <c r="C37" s="39"/>
      <c r="D37" s="39"/>
      <c r="E37" s="39"/>
      <c r="F37" s="39"/>
      <c r="G37" s="41">
        <v>7</v>
      </c>
      <c r="H37" s="39"/>
      <c r="I37" s="39"/>
    </row>
    <row r="38" spans="1:9" ht="13.5" thickBot="1">
      <c r="A38" s="236" t="s">
        <v>116</v>
      </c>
      <c r="B38" s="40" t="s">
        <v>617</v>
      </c>
      <c r="C38" s="39"/>
      <c r="D38" s="39"/>
      <c r="E38" s="39"/>
      <c r="F38" s="39"/>
      <c r="G38" s="39"/>
      <c r="H38" s="39"/>
      <c r="I38" s="41">
        <v>1</v>
      </c>
    </row>
    <row r="39" spans="1:9" ht="13.5" thickBot="1">
      <c r="A39" s="237"/>
      <c r="B39" s="40" t="s">
        <v>19</v>
      </c>
      <c r="C39" s="39"/>
      <c r="D39" s="39"/>
      <c r="E39" s="39"/>
      <c r="F39" s="39"/>
      <c r="G39" s="41">
        <v>10</v>
      </c>
      <c r="H39" s="39"/>
      <c r="I39" s="39"/>
    </row>
    <row r="40" spans="1:9" ht="13.5" thickBot="1">
      <c r="A40" s="40" t="s">
        <v>117</v>
      </c>
      <c r="B40" s="40" t="s">
        <v>19</v>
      </c>
      <c r="C40" s="39"/>
      <c r="D40" s="39"/>
      <c r="E40" s="39"/>
      <c r="F40" s="39"/>
      <c r="G40" s="41">
        <v>31</v>
      </c>
      <c r="H40" s="39"/>
      <c r="I40" s="39"/>
    </row>
    <row r="41" spans="1:9" ht="13.5" thickBot="1">
      <c r="A41" s="40" t="s">
        <v>118</v>
      </c>
      <c r="B41" s="40" t="s">
        <v>19</v>
      </c>
      <c r="C41" s="39"/>
      <c r="D41" s="39"/>
      <c r="E41" s="39"/>
      <c r="F41" s="39"/>
      <c r="G41" s="41">
        <v>22</v>
      </c>
      <c r="H41" s="39"/>
      <c r="I41" s="39"/>
    </row>
    <row r="42" spans="1:9" ht="13.5" thickBot="1">
      <c r="A42" s="40" t="s">
        <v>119</v>
      </c>
      <c r="B42" s="40" t="s">
        <v>19</v>
      </c>
      <c r="C42" s="39"/>
      <c r="D42" s="39"/>
      <c r="E42" s="39"/>
      <c r="F42" s="39"/>
      <c r="G42" s="41">
        <v>8</v>
      </c>
      <c r="H42" s="39"/>
      <c r="I42" s="39"/>
    </row>
    <row r="43" spans="1:9" ht="13.5" thickBot="1">
      <c r="A43" s="40" t="s">
        <v>120</v>
      </c>
      <c r="B43" s="40" t="s">
        <v>19</v>
      </c>
      <c r="C43" s="39"/>
      <c r="D43" s="39"/>
      <c r="E43" s="39"/>
      <c r="F43" s="39"/>
      <c r="G43" s="41">
        <v>8</v>
      </c>
      <c r="H43" s="39"/>
      <c r="I43" s="39"/>
    </row>
    <row r="44" spans="1:9" ht="13.5" thickBot="1">
      <c r="A44" s="40" t="s">
        <v>121</v>
      </c>
      <c r="B44" s="40" t="s">
        <v>19</v>
      </c>
      <c r="C44" s="39"/>
      <c r="D44" s="39"/>
      <c r="E44" s="39"/>
      <c r="F44" s="39"/>
      <c r="G44" s="41">
        <v>1</v>
      </c>
      <c r="H44" s="39"/>
      <c r="I44" s="39"/>
    </row>
    <row r="45" spans="1:9" ht="13.5" thickBot="1">
      <c r="A45" s="40" t="s">
        <v>122</v>
      </c>
      <c r="B45" s="40" t="s">
        <v>19</v>
      </c>
      <c r="C45" s="39"/>
      <c r="D45" s="39"/>
      <c r="E45" s="39"/>
      <c r="F45" s="39"/>
      <c r="G45" s="41">
        <v>3</v>
      </c>
      <c r="H45" s="39"/>
      <c r="I45" s="39"/>
    </row>
    <row r="46" spans="1:9" ht="13.5" thickBot="1">
      <c r="A46" s="40" t="s">
        <v>123</v>
      </c>
      <c r="B46" s="40" t="s">
        <v>618</v>
      </c>
      <c r="C46" s="39"/>
      <c r="D46" s="39"/>
      <c r="E46" s="39"/>
      <c r="F46" s="41">
        <v>4</v>
      </c>
      <c r="G46" s="39"/>
      <c r="H46" s="39"/>
      <c r="I46" s="39"/>
    </row>
    <row r="47" spans="1:9" ht="13.5" thickBot="1">
      <c r="A47" s="40" t="s">
        <v>124</v>
      </c>
      <c r="B47" s="40" t="s">
        <v>618</v>
      </c>
      <c r="C47" s="39"/>
      <c r="D47" s="39"/>
      <c r="E47" s="39"/>
      <c r="F47" s="41">
        <v>18</v>
      </c>
      <c r="G47" s="39"/>
      <c r="H47" s="39"/>
      <c r="I47" s="39"/>
    </row>
    <row r="48" spans="1:9" ht="13.5" thickBot="1">
      <c r="A48" s="40" t="s">
        <v>125</v>
      </c>
      <c r="B48" s="40" t="s">
        <v>618</v>
      </c>
      <c r="C48" s="39"/>
      <c r="D48" s="39"/>
      <c r="E48" s="39"/>
      <c r="F48" s="41">
        <v>3</v>
      </c>
      <c r="G48" s="39"/>
      <c r="H48" s="39"/>
      <c r="I48" s="39"/>
    </row>
    <row r="49" spans="1:9" ht="13.5" thickBot="1">
      <c r="A49" s="236" t="s">
        <v>126</v>
      </c>
      <c r="B49" s="40" t="s">
        <v>617</v>
      </c>
      <c r="C49" s="39"/>
      <c r="D49" s="39"/>
      <c r="E49" s="39"/>
      <c r="F49" s="39"/>
      <c r="G49" s="39"/>
      <c r="H49" s="39"/>
      <c r="I49" s="41">
        <v>2</v>
      </c>
    </row>
    <row r="50" spans="1:9" ht="13.5" thickBot="1">
      <c r="A50" s="237"/>
      <c r="B50" s="40" t="s">
        <v>19</v>
      </c>
      <c r="C50" s="39"/>
      <c r="D50" s="39"/>
      <c r="E50" s="39"/>
      <c r="F50" s="39"/>
      <c r="G50" s="41">
        <v>6</v>
      </c>
      <c r="H50" s="39"/>
      <c r="I50" s="39"/>
    </row>
    <row r="51" spans="1:9" ht="13.5" thickBot="1">
      <c r="A51" s="40" t="s">
        <v>127</v>
      </c>
      <c r="B51" s="40" t="s">
        <v>621</v>
      </c>
      <c r="C51" s="39"/>
      <c r="D51" s="39"/>
      <c r="E51" s="39"/>
      <c r="F51" s="41">
        <v>1</v>
      </c>
      <c r="G51" s="39"/>
      <c r="H51" s="39"/>
      <c r="I51" s="39"/>
    </row>
    <row r="52" spans="1:9" ht="13.5" thickBot="1">
      <c r="A52" s="40" t="s">
        <v>128</v>
      </c>
      <c r="B52" s="40" t="s">
        <v>19</v>
      </c>
      <c r="C52" s="39"/>
      <c r="D52" s="39"/>
      <c r="E52" s="39"/>
      <c r="F52" s="39"/>
      <c r="G52" s="41">
        <v>3</v>
      </c>
      <c r="H52" s="39"/>
      <c r="I52" s="39"/>
    </row>
    <row r="53" spans="1:9" ht="13.5" thickBot="1">
      <c r="A53" s="40" t="s">
        <v>129</v>
      </c>
      <c r="B53" s="40" t="s">
        <v>19</v>
      </c>
      <c r="C53" s="39"/>
      <c r="D53" s="39"/>
      <c r="E53" s="39"/>
      <c r="F53" s="39"/>
      <c r="G53" s="41">
        <v>3</v>
      </c>
      <c r="H53" s="39"/>
      <c r="I53" s="39"/>
    </row>
    <row r="54" spans="1:9" ht="13.5" thickBot="1">
      <c r="A54" s="236" t="s">
        <v>130</v>
      </c>
      <c r="B54" s="40" t="s">
        <v>621</v>
      </c>
      <c r="C54" s="39"/>
      <c r="D54" s="39"/>
      <c r="E54" s="39"/>
      <c r="F54" s="41">
        <v>16</v>
      </c>
      <c r="G54" s="39"/>
      <c r="H54" s="39"/>
      <c r="I54" s="39"/>
    </row>
    <row r="55" spans="1:9" ht="13.5" thickBot="1">
      <c r="A55" s="237"/>
      <c r="B55" s="40" t="s">
        <v>618</v>
      </c>
      <c r="C55" s="39"/>
      <c r="D55" s="39"/>
      <c r="E55" s="39"/>
      <c r="F55" s="41">
        <v>3</v>
      </c>
      <c r="G55" s="39"/>
      <c r="H55" s="39"/>
      <c r="I55" s="39"/>
    </row>
    <row r="56" spans="1:9" ht="13.5" thickBot="1">
      <c r="A56" s="40" t="s">
        <v>131</v>
      </c>
      <c r="B56" s="40" t="s">
        <v>19</v>
      </c>
      <c r="C56" s="39"/>
      <c r="D56" s="39"/>
      <c r="E56" s="39"/>
      <c r="F56" s="39"/>
      <c r="G56" s="41">
        <v>2</v>
      </c>
      <c r="H56" s="39"/>
      <c r="I56" s="39"/>
    </row>
    <row r="57" spans="1:9" ht="13.5" thickBot="1">
      <c r="A57" s="40" t="s">
        <v>132</v>
      </c>
      <c r="B57" s="40" t="s">
        <v>19</v>
      </c>
      <c r="C57" s="39"/>
      <c r="D57" s="39"/>
      <c r="E57" s="39"/>
      <c r="F57" s="39"/>
      <c r="G57" s="41">
        <v>1</v>
      </c>
      <c r="H57" s="39"/>
      <c r="I57" s="39"/>
    </row>
    <row r="58" spans="1:9" ht="13.5" thickBot="1">
      <c r="A58" s="40" t="s">
        <v>133</v>
      </c>
      <c r="B58" s="40" t="s">
        <v>19</v>
      </c>
      <c r="C58" s="39"/>
      <c r="D58" s="39"/>
      <c r="E58" s="39"/>
      <c r="F58" s="39"/>
      <c r="G58" s="41">
        <v>4</v>
      </c>
      <c r="H58" s="39"/>
      <c r="I58" s="39"/>
    </row>
    <row r="59" spans="1:9" ht="13.5" thickBot="1">
      <c r="A59" s="236" t="s">
        <v>134</v>
      </c>
      <c r="B59" s="40" t="s">
        <v>619</v>
      </c>
      <c r="C59" s="39"/>
      <c r="D59" s="41">
        <v>11</v>
      </c>
      <c r="E59" s="39"/>
      <c r="F59" s="39"/>
      <c r="G59" s="39"/>
      <c r="H59" s="39"/>
      <c r="I59" s="39"/>
    </row>
    <row r="60" spans="1:9" ht="13.5" thickBot="1">
      <c r="A60" s="237"/>
      <c r="B60" s="40" t="s">
        <v>620</v>
      </c>
      <c r="C60" s="39"/>
      <c r="D60" s="41">
        <v>7</v>
      </c>
      <c r="E60" s="39"/>
      <c r="F60" s="39"/>
      <c r="G60" s="39"/>
      <c r="H60" s="39"/>
      <c r="I60" s="39"/>
    </row>
    <row r="61" spans="1:9" ht="13.5" thickBot="1">
      <c r="A61" s="40" t="s">
        <v>135</v>
      </c>
      <c r="B61" s="40" t="s">
        <v>19</v>
      </c>
      <c r="C61" s="39"/>
      <c r="D61" s="39"/>
      <c r="E61" s="39"/>
      <c r="F61" s="39"/>
      <c r="G61" s="41">
        <v>10</v>
      </c>
      <c r="H61" s="39"/>
      <c r="I61" s="39"/>
    </row>
    <row r="62" spans="1:9" ht="13.5" thickBot="1">
      <c r="A62" s="40" t="s">
        <v>136</v>
      </c>
      <c r="B62" s="40" t="s">
        <v>19</v>
      </c>
      <c r="C62" s="39"/>
      <c r="D62" s="39"/>
      <c r="E62" s="39"/>
      <c r="F62" s="39"/>
      <c r="G62" s="41">
        <v>1</v>
      </c>
      <c r="H62" s="39"/>
      <c r="I62" s="39"/>
    </row>
    <row r="63" spans="1:9" ht="13.5" thickBot="1">
      <c r="A63" s="40" t="s">
        <v>137</v>
      </c>
      <c r="B63" s="40" t="s">
        <v>19</v>
      </c>
      <c r="C63" s="39"/>
      <c r="D63" s="39"/>
      <c r="E63" s="39"/>
      <c r="F63" s="39"/>
      <c r="G63" s="41">
        <v>1</v>
      </c>
      <c r="H63" s="39"/>
      <c r="I63" s="39"/>
    </row>
    <row r="64" spans="1:9" ht="13.5" thickBot="1">
      <c r="A64" s="40" t="s">
        <v>138</v>
      </c>
      <c r="B64" s="40" t="s">
        <v>19</v>
      </c>
      <c r="C64" s="39"/>
      <c r="D64" s="39"/>
      <c r="E64" s="39"/>
      <c r="F64" s="39"/>
      <c r="G64" s="41">
        <v>1</v>
      </c>
      <c r="H64" s="39"/>
      <c r="I64" s="39"/>
    </row>
    <row r="65" spans="1:9" ht="13.5" thickBot="1">
      <c r="A65" s="40" t="s">
        <v>139</v>
      </c>
      <c r="B65" s="40" t="s">
        <v>19</v>
      </c>
      <c r="C65" s="39"/>
      <c r="D65" s="39"/>
      <c r="E65" s="39"/>
      <c r="F65" s="39"/>
      <c r="G65" s="41">
        <v>1</v>
      </c>
      <c r="H65" s="39"/>
      <c r="I65" s="39"/>
    </row>
    <row r="66" spans="1:9" ht="13.5" thickBot="1">
      <c r="A66" s="40" t="s">
        <v>140</v>
      </c>
      <c r="B66" s="40" t="s">
        <v>19</v>
      </c>
      <c r="C66" s="39"/>
      <c r="D66" s="39"/>
      <c r="E66" s="39"/>
      <c r="F66" s="39"/>
      <c r="G66" s="41">
        <v>2</v>
      </c>
      <c r="H66" s="39"/>
      <c r="I66" s="39"/>
    </row>
    <row r="67" spans="1:9" ht="13.5" thickBot="1">
      <c r="A67" s="40" t="s">
        <v>141</v>
      </c>
      <c r="B67" s="40" t="s">
        <v>19</v>
      </c>
      <c r="C67" s="39"/>
      <c r="D67" s="39"/>
      <c r="E67" s="39"/>
      <c r="F67" s="39"/>
      <c r="G67" s="41">
        <v>2</v>
      </c>
      <c r="H67" s="39"/>
      <c r="I67" s="39"/>
    </row>
    <row r="68" spans="1:9" ht="13.5" thickBot="1">
      <c r="A68" s="40" t="s">
        <v>142</v>
      </c>
      <c r="B68" s="40" t="s">
        <v>19</v>
      </c>
      <c r="C68" s="39"/>
      <c r="D68" s="39"/>
      <c r="E68" s="39"/>
      <c r="F68" s="39"/>
      <c r="G68" s="41">
        <v>1</v>
      </c>
      <c r="H68" s="39"/>
      <c r="I68" s="39"/>
    </row>
    <row r="69" spans="1:9" ht="13.5" thickBot="1">
      <c r="A69" s="40" t="s">
        <v>143</v>
      </c>
      <c r="B69" s="40" t="s">
        <v>19</v>
      </c>
      <c r="C69" s="39"/>
      <c r="D69" s="39"/>
      <c r="E69" s="39"/>
      <c r="F69" s="39"/>
      <c r="G69" s="41">
        <v>1</v>
      </c>
      <c r="H69" s="39"/>
      <c r="I69" s="39"/>
    </row>
    <row r="70" spans="1:9" ht="13.5" thickBot="1">
      <c r="A70" s="40" t="s">
        <v>144</v>
      </c>
      <c r="B70" s="40" t="s">
        <v>619</v>
      </c>
      <c r="C70" s="39"/>
      <c r="D70" s="41">
        <v>1</v>
      </c>
      <c r="E70" s="39"/>
      <c r="F70" s="39"/>
      <c r="G70" s="39"/>
      <c r="H70" s="39"/>
      <c r="I70" s="39"/>
    </row>
    <row r="71" spans="1:9" ht="13.5" thickBot="1">
      <c r="A71" s="236" t="s">
        <v>145</v>
      </c>
      <c r="B71" s="40" t="s">
        <v>619</v>
      </c>
      <c r="C71" s="39"/>
      <c r="D71" s="41">
        <v>49</v>
      </c>
      <c r="E71" s="39"/>
      <c r="F71" s="39"/>
      <c r="G71" s="39"/>
      <c r="H71" s="39"/>
      <c r="I71" s="39"/>
    </row>
    <row r="72" spans="1:9" ht="13.5" thickBot="1">
      <c r="A72" s="237"/>
      <c r="B72" s="40" t="s">
        <v>620</v>
      </c>
      <c r="C72" s="39"/>
      <c r="D72" s="41">
        <v>352</v>
      </c>
      <c r="E72" s="39"/>
      <c r="F72" s="39"/>
      <c r="G72" s="39"/>
      <c r="H72" s="39"/>
      <c r="I72" s="39"/>
    </row>
    <row r="73" spans="1:9" ht="13.5" thickBot="1">
      <c r="A73" s="236" t="s">
        <v>146</v>
      </c>
      <c r="B73" s="40" t="s">
        <v>619</v>
      </c>
      <c r="C73" s="39"/>
      <c r="D73" s="41">
        <v>2</v>
      </c>
      <c r="E73" s="39"/>
      <c r="F73" s="39"/>
      <c r="G73" s="39"/>
      <c r="H73" s="39"/>
      <c r="I73" s="39"/>
    </row>
    <row r="74" spans="1:9" ht="13.5" thickBot="1">
      <c r="A74" s="237"/>
      <c r="B74" s="40" t="s">
        <v>620</v>
      </c>
      <c r="C74" s="39"/>
      <c r="D74" s="41">
        <v>2</v>
      </c>
      <c r="E74" s="39"/>
      <c r="F74" s="39"/>
      <c r="G74" s="39"/>
      <c r="H74" s="39"/>
      <c r="I74" s="39"/>
    </row>
    <row r="75" spans="1:9" ht="13.5" thickBot="1">
      <c r="A75" s="40" t="s">
        <v>147</v>
      </c>
      <c r="B75" s="40" t="s">
        <v>619</v>
      </c>
      <c r="C75" s="39"/>
      <c r="D75" s="41">
        <v>2</v>
      </c>
      <c r="E75" s="39"/>
      <c r="F75" s="39"/>
      <c r="G75" s="39"/>
      <c r="H75" s="39"/>
      <c r="I75" s="39"/>
    </row>
    <row r="76" spans="1:9" ht="13.5" thickBot="1">
      <c r="A76" s="40" t="s">
        <v>148</v>
      </c>
      <c r="B76" s="40" t="s">
        <v>19</v>
      </c>
      <c r="C76" s="39"/>
      <c r="D76" s="39"/>
      <c r="E76" s="39"/>
      <c r="F76" s="39"/>
      <c r="G76" s="41">
        <v>1</v>
      </c>
      <c r="H76" s="39"/>
      <c r="I76" s="39"/>
    </row>
    <row r="77" spans="1:9" ht="13.5" thickBot="1">
      <c r="A77" s="236" t="s">
        <v>149</v>
      </c>
      <c r="B77" s="40" t="s">
        <v>617</v>
      </c>
      <c r="C77" s="39"/>
      <c r="D77" s="39"/>
      <c r="E77" s="39"/>
      <c r="F77" s="39"/>
      <c r="G77" s="39"/>
      <c r="H77" s="39"/>
      <c r="I77" s="41">
        <v>1</v>
      </c>
    </row>
    <row r="78" spans="1:9" ht="13.5" thickBot="1">
      <c r="A78" s="237"/>
      <c r="B78" s="40" t="s">
        <v>19</v>
      </c>
      <c r="C78" s="39"/>
      <c r="D78" s="39"/>
      <c r="E78" s="39"/>
      <c r="F78" s="39"/>
      <c r="G78" s="41">
        <v>80</v>
      </c>
      <c r="H78" s="39"/>
      <c r="I78" s="39"/>
    </row>
    <row r="79" spans="1:9" ht="13.5" thickBot="1">
      <c r="A79" s="40" t="s">
        <v>150</v>
      </c>
      <c r="B79" s="40" t="s">
        <v>19</v>
      </c>
      <c r="C79" s="39"/>
      <c r="D79" s="39"/>
      <c r="E79" s="39"/>
      <c r="F79" s="39"/>
      <c r="G79" s="41">
        <v>1</v>
      </c>
      <c r="H79" s="39"/>
      <c r="I79" s="39"/>
    </row>
    <row r="80" spans="1:9" ht="13.5" thickBot="1">
      <c r="A80" s="40" t="s">
        <v>151</v>
      </c>
      <c r="B80" s="40" t="s">
        <v>619</v>
      </c>
      <c r="C80" s="39"/>
      <c r="D80" s="41">
        <v>2</v>
      </c>
      <c r="E80" s="39"/>
      <c r="F80" s="39"/>
      <c r="G80" s="39"/>
      <c r="H80" s="39"/>
      <c r="I80" s="39"/>
    </row>
    <row r="81" spans="1:9" ht="13.5" thickBot="1">
      <c r="A81" s="40" t="s">
        <v>152</v>
      </c>
      <c r="B81" s="40" t="s">
        <v>19</v>
      </c>
      <c r="C81" s="39"/>
      <c r="D81" s="39"/>
      <c r="E81" s="39"/>
      <c r="F81" s="39"/>
      <c r="G81" s="41">
        <v>1</v>
      </c>
      <c r="H81" s="39"/>
      <c r="I81" s="39"/>
    </row>
    <row r="82" spans="1:9" ht="13.5" thickBot="1">
      <c r="A82" s="40" t="s">
        <v>153</v>
      </c>
      <c r="B82" s="40" t="s">
        <v>19</v>
      </c>
      <c r="C82" s="39"/>
      <c r="D82" s="39"/>
      <c r="E82" s="39"/>
      <c r="F82" s="39"/>
      <c r="G82" s="41">
        <v>1</v>
      </c>
      <c r="H82" s="39"/>
      <c r="I82" s="39"/>
    </row>
    <row r="83" spans="1:9" ht="13.5" thickBot="1">
      <c r="A83" s="40" t="s">
        <v>154</v>
      </c>
      <c r="B83" s="40" t="s">
        <v>19</v>
      </c>
      <c r="C83" s="39"/>
      <c r="D83" s="39"/>
      <c r="E83" s="39"/>
      <c r="F83" s="39"/>
      <c r="G83" s="41">
        <v>1</v>
      </c>
      <c r="H83" s="39"/>
      <c r="I83" s="39"/>
    </row>
    <row r="84" spans="1:9" ht="13.5" thickBot="1">
      <c r="A84" s="236" t="s">
        <v>155</v>
      </c>
      <c r="B84" s="40" t="s">
        <v>617</v>
      </c>
      <c r="C84" s="39"/>
      <c r="D84" s="39"/>
      <c r="E84" s="39"/>
      <c r="F84" s="39"/>
      <c r="G84" s="39"/>
      <c r="H84" s="39"/>
      <c r="I84" s="41">
        <v>2</v>
      </c>
    </row>
    <row r="85" spans="1:9" ht="13.5" thickBot="1">
      <c r="A85" s="237"/>
      <c r="B85" s="40" t="s">
        <v>19</v>
      </c>
      <c r="C85" s="39"/>
      <c r="D85" s="39"/>
      <c r="E85" s="39"/>
      <c r="F85" s="39"/>
      <c r="G85" s="41">
        <v>5</v>
      </c>
      <c r="H85" s="39"/>
      <c r="I85" s="39"/>
    </row>
    <row r="86" spans="1:9" ht="13.5" thickBot="1">
      <c r="A86" s="40" t="s">
        <v>156</v>
      </c>
      <c r="B86" s="40" t="s">
        <v>19</v>
      </c>
      <c r="C86" s="39"/>
      <c r="D86" s="39"/>
      <c r="E86" s="39"/>
      <c r="F86" s="39"/>
      <c r="G86" s="41">
        <v>1</v>
      </c>
      <c r="H86" s="39"/>
      <c r="I86" s="39"/>
    </row>
    <row r="87" spans="1:9" ht="13.5" thickBot="1">
      <c r="A87" s="40" t="s">
        <v>157</v>
      </c>
      <c r="B87" s="40" t="s">
        <v>8</v>
      </c>
      <c r="C87" s="41">
        <v>35</v>
      </c>
      <c r="D87" s="39"/>
      <c r="E87" s="39"/>
      <c r="F87" s="39"/>
      <c r="G87" s="39"/>
      <c r="H87" s="39"/>
      <c r="I87" s="39"/>
    </row>
    <row r="88" spans="1:9" ht="13.5" thickBot="1">
      <c r="A88" s="236" t="s">
        <v>158</v>
      </c>
      <c r="B88" s="40" t="s">
        <v>619</v>
      </c>
      <c r="C88" s="39"/>
      <c r="D88" s="41">
        <v>1</v>
      </c>
      <c r="E88" s="39"/>
      <c r="F88" s="39"/>
      <c r="G88" s="39"/>
      <c r="H88" s="39"/>
      <c r="I88" s="39"/>
    </row>
    <row r="89" spans="1:9" ht="13.5" thickBot="1">
      <c r="A89" s="237"/>
      <c r="B89" s="40" t="s">
        <v>620</v>
      </c>
      <c r="C89" s="39"/>
      <c r="D89" s="41">
        <v>1</v>
      </c>
      <c r="E89" s="39"/>
      <c r="F89" s="39"/>
      <c r="G89" s="39"/>
      <c r="H89" s="39"/>
      <c r="I89" s="39"/>
    </row>
    <row r="90" spans="1:9" ht="13.5" thickBot="1">
      <c r="A90" s="40" t="s">
        <v>159</v>
      </c>
      <c r="B90" s="40" t="s">
        <v>19</v>
      </c>
      <c r="C90" s="39"/>
      <c r="D90" s="39"/>
      <c r="E90" s="39"/>
      <c r="F90" s="39"/>
      <c r="G90" s="41">
        <v>1</v>
      </c>
      <c r="H90" s="39"/>
      <c r="I90" s="39"/>
    </row>
    <row r="91" spans="1:9" ht="13.5" thickBot="1">
      <c r="A91" s="40" t="s">
        <v>160</v>
      </c>
      <c r="B91" s="40" t="s">
        <v>19</v>
      </c>
      <c r="C91" s="39"/>
      <c r="D91" s="39"/>
      <c r="E91" s="39"/>
      <c r="F91" s="39"/>
      <c r="G91" s="41">
        <v>1</v>
      </c>
      <c r="H91" s="39"/>
      <c r="I91" s="39"/>
    </row>
    <row r="92" spans="1:9" ht="13.5" thickBot="1">
      <c r="A92" s="40" t="s">
        <v>161</v>
      </c>
      <c r="B92" s="40" t="s">
        <v>19</v>
      </c>
      <c r="C92" s="39"/>
      <c r="D92" s="39"/>
      <c r="E92" s="39"/>
      <c r="F92" s="39"/>
      <c r="G92" s="41">
        <v>2</v>
      </c>
      <c r="H92" s="39"/>
      <c r="I92" s="39"/>
    </row>
    <row r="93" spans="1:9" ht="13.5" thickBot="1">
      <c r="A93" s="40" t="s">
        <v>162</v>
      </c>
      <c r="B93" s="40" t="s">
        <v>19</v>
      </c>
      <c r="C93" s="39"/>
      <c r="D93" s="39"/>
      <c r="E93" s="39"/>
      <c r="F93" s="39"/>
      <c r="G93" s="41">
        <v>19</v>
      </c>
      <c r="H93" s="39"/>
      <c r="I93" s="39"/>
    </row>
    <row r="94" spans="1:9" ht="13.5" thickBot="1">
      <c r="A94" s="40" t="s">
        <v>163</v>
      </c>
      <c r="B94" s="40" t="s">
        <v>19</v>
      </c>
      <c r="C94" s="39"/>
      <c r="D94" s="39"/>
      <c r="E94" s="39"/>
      <c r="F94" s="39"/>
      <c r="G94" s="41">
        <v>2</v>
      </c>
      <c r="H94" s="39"/>
      <c r="I94" s="39"/>
    </row>
    <row r="95" spans="1:9" ht="13.5" thickBot="1">
      <c r="A95" s="40" t="s">
        <v>164</v>
      </c>
      <c r="B95" s="40" t="s">
        <v>19</v>
      </c>
      <c r="C95" s="39"/>
      <c r="D95" s="39"/>
      <c r="E95" s="39"/>
      <c r="F95" s="39"/>
      <c r="G95" s="41">
        <v>3</v>
      </c>
      <c r="H95" s="39"/>
      <c r="I95" s="39"/>
    </row>
    <row r="96" spans="1:9" ht="13.5" thickBot="1">
      <c r="A96" s="40" t="s">
        <v>165</v>
      </c>
      <c r="B96" s="40" t="s">
        <v>19</v>
      </c>
      <c r="C96" s="39"/>
      <c r="D96" s="39"/>
      <c r="E96" s="39"/>
      <c r="F96" s="39"/>
      <c r="G96" s="41">
        <v>24</v>
      </c>
      <c r="H96" s="39"/>
      <c r="I96" s="39"/>
    </row>
    <row r="97" spans="1:9" ht="13.5" thickBot="1">
      <c r="A97" s="236" t="s">
        <v>166</v>
      </c>
      <c r="B97" s="40" t="s">
        <v>619</v>
      </c>
      <c r="C97" s="39"/>
      <c r="D97" s="41">
        <v>42</v>
      </c>
      <c r="E97" s="39"/>
      <c r="F97" s="39"/>
      <c r="G97" s="39"/>
      <c r="H97" s="39"/>
      <c r="I97" s="39"/>
    </row>
    <row r="98" spans="1:9" ht="13.5" thickBot="1">
      <c r="A98" s="237"/>
      <c r="B98" s="40" t="s">
        <v>620</v>
      </c>
      <c r="C98" s="39"/>
      <c r="D98" s="41">
        <v>331</v>
      </c>
      <c r="E98" s="39"/>
      <c r="F98" s="39"/>
      <c r="G98" s="39"/>
      <c r="H98" s="39"/>
      <c r="I98" s="39"/>
    </row>
    <row r="99" spans="1:9" ht="13.5" thickBot="1">
      <c r="A99" s="236" t="s">
        <v>167</v>
      </c>
      <c r="B99" s="40" t="s">
        <v>617</v>
      </c>
      <c r="C99" s="39"/>
      <c r="D99" s="39"/>
      <c r="E99" s="39"/>
      <c r="F99" s="39"/>
      <c r="G99" s="39"/>
      <c r="H99" s="39"/>
      <c r="I99" s="41">
        <v>1</v>
      </c>
    </row>
    <row r="100" spans="1:9" ht="13.5" thickBot="1">
      <c r="A100" s="237"/>
      <c r="B100" s="40" t="s">
        <v>19</v>
      </c>
      <c r="C100" s="39"/>
      <c r="D100" s="39"/>
      <c r="E100" s="39"/>
      <c r="F100" s="39"/>
      <c r="G100" s="41">
        <v>47</v>
      </c>
      <c r="H100" s="39"/>
      <c r="I100" s="39"/>
    </row>
    <row r="101" spans="1:9" ht="13.5" thickBot="1">
      <c r="A101" s="236" t="s">
        <v>168</v>
      </c>
      <c r="B101" s="40" t="s">
        <v>617</v>
      </c>
      <c r="C101" s="39"/>
      <c r="D101" s="39"/>
      <c r="E101" s="39"/>
      <c r="F101" s="39"/>
      <c r="G101" s="39"/>
      <c r="H101" s="39"/>
      <c r="I101" s="41">
        <v>1</v>
      </c>
    </row>
    <row r="102" spans="1:9" ht="13.5" thickBot="1">
      <c r="A102" s="237"/>
      <c r="B102" s="40" t="s">
        <v>19</v>
      </c>
      <c r="C102" s="39"/>
      <c r="D102" s="39"/>
      <c r="E102" s="39"/>
      <c r="F102" s="39"/>
      <c r="G102" s="41">
        <v>53</v>
      </c>
      <c r="H102" s="39"/>
      <c r="I102" s="39"/>
    </row>
    <row r="103" spans="1:9" ht="13.5" thickBot="1">
      <c r="A103" s="40" t="s">
        <v>169</v>
      </c>
      <c r="B103" s="40" t="s">
        <v>19</v>
      </c>
      <c r="C103" s="39"/>
      <c r="D103" s="39"/>
      <c r="E103" s="39"/>
      <c r="F103" s="39"/>
      <c r="G103" s="41">
        <v>72</v>
      </c>
      <c r="H103" s="39"/>
      <c r="I103" s="39"/>
    </row>
    <row r="104" spans="1:9" ht="13.5" thickBot="1">
      <c r="A104" s="40" t="s">
        <v>170</v>
      </c>
      <c r="B104" s="40" t="s">
        <v>19</v>
      </c>
      <c r="C104" s="39"/>
      <c r="D104" s="39"/>
      <c r="E104" s="39"/>
      <c r="F104" s="39"/>
      <c r="G104" s="41">
        <v>9</v>
      </c>
      <c r="H104" s="39"/>
      <c r="I104" s="39"/>
    </row>
    <row r="105" spans="1:9" ht="13.5" thickBot="1">
      <c r="A105" s="40" t="s">
        <v>171</v>
      </c>
      <c r="B105" s="40" t="s">
        <v>8</v>
      </c>
      <c r="C105" s="41">
        <v>9</v>
      </c>
      <c r="D105" s="39"/>
      <c r="E105" s="39"/>
      <c r="F105" s="39"/>
      <c r="G105" s="39"/>
      <c r="H105" s="39"/>
      <c r="I105" s="39"/>
    </row>
    <row r="106" spans="1:9" ht="13.5" thickBot="1">
      <c r="A106" s="40" t="s">
        <v>172</v>
      </c>
      <c r="B106" s="40" t="s">
        <v>19</v>
      </c>
      <c r="C106" s="39"/>
      <c r="D106" s="39"/>
      <c r="E106" s="39"/>
      <c r="F106" s="39"/>
      <c r="G106" s="41">
        <v>1</v>
      </c>
      <c r="H106" s="39"/>
      <c r="I106" s="39"/>
    </row>
    <row r="107" spans="1:9" ht="13.5" thickBot="1">
      <c r="A107" s="40" t="s">
        <v>173</v>
      </c>
      <c r="B107" s="40" t="s">
        <v>19</v>
      </c>
      <c r="C107" s="39"/>
      <c r="D107" s="39"/>
      <c r="E107" s="39"/>
      <c r="F107" s="39"/>
      <c r="G107" s="41">
        <v>1</v>
      </c>
      <c r="H107" s="39"/>
      <c r="I107" s="39"/>
    </row>
    <row r="108" spans="1:9" ht="13.5" thickBot="1">
      <c r="A108" s="40" t="s">
        <v>174</v>
      </c>
      <c r="B108" s="40" t="s">
        <v>19</v>
      </c>
      <c r="C108" s="39"/>
      <c r="D108" s="39"/>
      <c r="E108" s="39"/>
      <c r="F108" s="39"/>
      <c r="G108" s="41">
        <v>6</v>
      </c>
      <c r="H108" s="39"/>
      <c r="I108" s="39"/>
    </row>
    <row r="109" spans="1:9" ht="13.5" thickBot="1">
      <c r="A109" s="40" t="s">
        <v>175</v>
      </c>
      <c r="B109" s="40" t="s">
        <v>19</v>
      </c>
      <c r="C109" s="39"/>
      <c r="D109" s="39"/>
      <c r="E109" s="39"/>
      <c r="F109" s="39"/>
      <c r="G109" s="41">
        <v>3</v>
      </c>
      <c r="H109" s="39"/>
      <c r="I109" s="39"/>
    </row>
    <row r="110" spans="1:9" ht="13.5" thickBot="1">
      <c r="A110" s="40" t="s">
        <v>176</v>
      </c>
      <c r="B110" s="40" t="s">
        <v>19</v>
      </c>
      <c r="C110" s="39"/>
      <c r="D110" s="39"/>
      <c r="E110" s="39"/>
      <c r="F110" s="39"/>
      <c r="G110" s="41">
        <v>9</v>
      </c>
      <c r="H110" s="39"/>
      <c r="I110" s="39"/>
    </row>
    <row r="111" spans="1:9" ht="13.5" thickBot="1">
      <c r="A111" s="40" t="s">
        <v>177</v>
      </c>
      <c r="B111" s="40" t="s">
        <v>19</v>
      </c>
      <c r="C111" s="39"/>
      <c r="D111" s="39"/>
      <c r="E111" s="39"/>
      <c r="F111" s="39"/>
      <c r="G111" s="41">
        <v>1</v>
      </c>
      <c r="H111" s="39"/>
      <c r="I111" s="39"/>
    </row>
    <row r="112" spans="1:9" ht="13.5" thickBot="1">
      <c r="A112" s="40" t="s">
        <v>178</v>
      </c>
      <c r="B112" s="40" t="s">
        <v>19</v>
      </c>
      <c r="C112" s="39"/>
      <c r="D112" s="39"/>
      <c r="E112" s="39"/>
      <c r="F112" s="39"/>
      <c r="G112" s="41">
        <v>1</v>
      </c>
      <c r="H112" s="39"/>
      <c r="I112" s="39"/>
    </row>
    <row r="113" spans="1:9" ht="13.5" thickBot="1">
      <c r="A113" s="40" t="s">
        <v>179</v>
      </c>
      <c r="B113" s="40" t="s">
        <v>19</v>
      </c>
      <c r="C113" s="39"/>
      <c r="D113" s="39"/>
      <c r="E113" s="39"/>
      <c r="F113" s="39"/>
      <c r="G113" s="41">
        <v>1</v>
      </c>
      <c r="H113" s="39"/>
      <c r="I113" s="39"/>
    </row>
    <row r="114" spans="1:9" ht="13.5" thickBot="1">
      <c r="A114" s="236" t="s">
        <v>180</v>
      </c>
      <c r="B114" s="40" t="s">
        <v>621</v>
      </c>
      <c r="C114" s="39"/>
      <c r="D114" s="39"/>
      <c r="E114" s="39"/>
      <c r="F114" s="41">
        <v>1</v>
      </c>
      <c r="G114" s="39"/>
      <c r="H114" s="39"/>
      <c r="I114" s="39"/>
    </row>
    <row r="115" spans="1:9" ht="13.5" thickBot="1">
      <c r="A115" s="237"/>
      <c r="B115" s="40" t="s">
        <v>618</v>
      </c>
      <c r="C115" s="39"/>
      <c r="D115" s="39"/>
      <c r="E115" s="39"/>
      <c r="F115" s="41">
        <v>1</v>
      </c>
      <c r="G115" s="39"/>
      <c r="H115" s="39"/>
      <c r="I115" s="39"/>
    </row>
    <row r="116" spans="1:9" ht="13.5" thickBot="1">
      <c r="A116" s="236" t="s">
        <v>181</v>
      </c>
      <c r="B116" s="40" t="s">
        <v>621</v>
      </c>
      <c r="C116" s="39"/>
      <c r="D116" s="39"/>
      <c r="E116" s="39"/>
      <c r="F116" s="41">
        <v>1</v>
      </c>
      <c r="G116" s="39"/>
      <c r="H116" s="39"/>
      <c r="I116" s="39"/>
    </row>
    <row r="117" spans="1:9" ht="13.5" thickBot="1">
      <c r="A117" s="237"/>
      <c r="B117" s="40" t="s">
        <v>618</v>
      </c>
      <c r="C117" s="39"/>
      <c r="D117" s="39"/>
      <c r="E117" s="39"/>
      <c r="F117" s="41">
        <v>1</v>
      </c>
      <c r="G117" s="39"/>
      <c r="H117" s="39"/>
      <c r="I117" s="39"/>
    </row>
    <row r="118" spans="1:9" ht="13.5" thickBot="1">
      <c r="A118" s="40" t="s">
        <v>182</v>
      </c>
      <c r="B118" s="40" t="s">
        <v>621</v>
      </c>
      <c r="C118" s="39"/>
      <c r="D118" s="39"/>
      <c r="E118" s="39"/>
      <c r="F118" s="41">
        <v>12</v>
      </c>
      <c r="G118" s="39"/>
      <c r="H118" s="39"/>
      <c r="I118" s="39"/>
    </row>
    <row r="119" spans="1:9" ht="13.5" thickBot="1">
      <c r="A119" s="40" t="s">
        <v>183</v>
      </c>
      <c r="B119" s="40" t="s">
        <v>621</v>
      </c>
      <c r="C119" s="39"/>
      <c r="D119" s="39"/>
      <c r="E119" s="39"/>
      <c r="F119" s="41">
        <v>1</v>
      </c>
      <c r="G119" s="39"/>
      <c r="H119" s="39"/>
      <c r="I119" s="39"/>
    </row>
    <row r="120" spans="1:9" ht="13.5" thickBot="1">
      <c r="A120" s="40" t="s">
        <v>184</v>
      </c>
      <c r="B120" s="40" t="s">
        <v>621</v>
      </c>
      <c r="C120" s="39"/>
      <c r="D120" s="39"/>
      <c r="E120" s="39"/>
      <c r="F120" s="41">
        <v>1</v>
      </c>
      <c r="G120" s="39"/>
      <c r="H120" s="39"/>
      <c r="I120" s="39"/>
    </row>
    <row r="121" spans="1:9" ht="13.5" thickBot="1">
      <c r="A121" s="40" t="s">
        <v>185</v>
      </c>
      <c r="B121" s="40" t="s">
        <v>19</v>
      </c>
      <c r="C121" s="39"/>
      <c r="D121" s="39"/>
      <c r="E121" s="39"/>
      <c r="F121" s="39"/>
      <c r="G121" s="41">
        <v>3</v>
      </c>
      <c r="H121" s="39"/>
      <c r="I121" s="39"/>
    </row>
    <row r="122" spans="1:9" ht="13.5" thickBot="1">
      <c r="A122" s="40" t="s">
        <v>186</v>
      </c>
      <c r="B122" s="40" t="s">
        <v>19</v>
      </c>
      <c r="C122" s="39"/>
      <c r="D122" s="39"/>
      <c r="E122" s="39"/>
      <c r="F122" s="39"/>
      <c r="G122" s="41">
        <v>4</v>
      </c>
      <c r="H122" s="39"/>
      <c r="I122" s="39"/>
    </row>
    <row r="123" spans="1:9" ht="13.5" thickBot="1">
      <c r="A123" s="40" t="s">
        <v>187</v>
      </c>
      <c r="B123" s="40" t="s">
        <v>19</v>
      </c>
      <c r="C123" s="39"/>
      <c r="D123" s="39"/>
      <c r="E123" s="39"/>
      <c r="F123" s="39"/>
      <c r="G123" s="41">
        <v>8</v>
      </c>
      <c r="H123" s="39"/>
      <c r="I123" s="39"/>
    </row>
    <row r="124" spans="1:9" ht="13.5" thickBot="1">
      <c r="A124" s="40" t="s">
        <v>188</v>
      </c>
      <c r="B124" s="40" t="s">
        <v>19</v>
      </c>
      <c r="C124" s="39"/>
      <c r="D124" s="39"/>
      <c r="E124" s="39"/>
      <c r="F124" s="39"/>
      <c r="G124" s="41">
        <v>3</v>
      </c>
      <c r="H124" s="39"/>
      <c r="I124" s="39"/>
    </row>
    <row r="125" spans="1:9" ht="13.5" thickBot="1">
      <c r="A125" s="40" t="s">
        <v>189</v>
      </c>
      <c r="B125" s="40" t="s">
        <v>19</v>
      </c>
      <c r="C125" s="39"/>
      <c r="D125" s="39"/>
      <c r="E125" s="39"/>
      <c r="F125" s="39"/>
      <c r="G125" s="41">
        <v>2</v>
      </c>
      <c r="H125" s="39"/>
      <c r="I125" s="39"/>
    </row>
    <row r="126" spans="1:9" ht="13.5" thickBot="1">
      <c r="A126" s="40" t="s">
        <v>190</v>
      </c>
      <c r="B126" s="40" t="s">
        <v>19</v>
      </c>
      <c r="C126" s="39"/>
      <c r="D126" s="39"/>
      <c r="E126" s="39"/>
      <c r="F126" s="39"/>
      <c r="G126" s="41">
        <v>2</v>
      </c>
      <c r="H126" s="39"/>
      <c r="I126" s="39"/>
    </row>
    <row r="127" spans="1:9" ht="13.5" thickBot="1">
      <c r="A127" s="40" t="s">
        <v>191</v>
      </c>
      <c r="B127" s="40" t="s">
        <v>19</v>
      </c>
      <c r="C127" s="39"/>
      <c r="D127" s="39"/>
      <c r="E127" s="39"/>
      <c r="F127" s="39"/>
      <c r="G127" s="41">
        <v>5</v>
      </c>
      <c r="H127" s="39"/>
      <c r="I127" s="39"/>
    </row>
    <row r="128" spans="1:9" ht="13.5" thickBot="1">
      <c r="A128" s="40" t="s">
        <v>192</v>
      </c>
      <c r="B128" s="40" t="s">
        <v>19</v>
      </c>
      <c r="C128" s="39"/>
      <c r="D128" s="39"/>
      <c r="E128" s="39"/>
      <c r="F128" s="39"/>
      <c r="G128" s="41">
        <v>3</v>
      </c>
      <c r="H128" s="39"/>
      <c r="I128" s="39"/>
    </row>
    <row r="129" spans="1:9" ht="13.5" thickBot="1">
      <c r="A129" s="40" t="s">
        <v>193</v>
      </c>
      <c r="B129" s="40" t="s">
        <v>19</v>
      </c>
      <c r="C129" s="39"/>
      <c r="D129" s="39"/>
      <c r="E129" s="39"/>
      <c r="F129" s="39"/>
      <c r="G129" s="41">
        <v>1</v>
      </c>
      <c r="H129" s="39"/>
      <c r="I129" s="39"/>
    </row>
    <row r="130" spans="1:9" ht="13.5" thickBot="1">
      <c r="A130" s="40" t="s">
        <v>194</v>
      </c>
      <c r="B130" s="40" t="s">
        <v>19</v>
      </c>
      <c r="C130" s="39"/>
      <c r="D130" s="39"/>
      <c r="E130" s="39"/>
      <c r="F130" s="39"/>
      <c r="G130" s="41">
        <v>2</v>
      </c>
      <c r="H130" s="39"/>
      <c r="I130" s="39"/>
    </row>
    <row r="131" spans="1:9" ht="13.5" thickBot="1">
      <c r="A131" s="40" t="s">
        <v>195</v>
      </c>
      <c r="B131" s="40" t="s">
        <v>19</v>
      </c>
      <c r="C131" s="39"/>
      <c r="D131" s="39"/>
      <c r="E131" s="39"/>
      <c r="F131" s="39"/>
      <c r="G131" s="41">
        <v>4</v>
      </c>
      <c r="H131" s="39"/>
      <c r="I131" s="39"/>
    </row>
    <row r="132" spans="1:9" ht="13.5" thickBot="1">
      <c r="A132" s="40" t="s">
        <v>196</v>
      </c>
      <c r="B132" s="40" t="s">
        <v>19</v>
      </c>
      <c r="C132" s="39"/>
      <c r="D132" s="39"/>
      <c r="E132" s="39"/>
      <c r="F132" s="39"/>
      <c r="G132" s="41">
        <v>8</v>
      </c>
      <c r="H132" s="39"/>
      <c r="I132" s="39"/>
    </row>
    <row r="133" spans="1:9" ht="13.5" thickBot="1">
      <c r="A133" s="40" t="s">
        <v>197</v>
      </c>
      <c r="B133" s="40" t="s">
        <v>618</v>
      </c>
      <c r="C133" s="39"/>
      <c r="D133" s="39"/>
      <c r="E133" s="39"/>
      <c r="F133" s="41">
        <v>1</v>
      </c>
      <c r="G133" s="39"/>
      <c r="H133" s="39"/>
      <c r="I133" s="39"/>
    </row>
    <row r="134" spans="1:9" ht="13.5" thickBot="1">
      <c r="A134" s="40" t="s">
        <v>198</v>
      </c>
      <c r="B134" s="40" t="s">
        <v>618</v>
      </c>
      <c r="C134" s="39"/>
      <c r="D134" s="39"/>
      <c r="E134" s="39"/>
      <c r="F134" s="41">
        <v>1</v>
      </c>
      <c r="G134" s="39"/>
      <c r="H134" s="39"/>
      <c r="I134" s="39"/>
    </row>
    <row r="135" spans="1:9" ht="13.5" thickBot="1">
      <c r="A135" s="40" t="s">
        <v>199</v>
      </c>
      <c r="B135" s="40" t="s">
        <v>621</v>
      </c>
      <c r="C135" s="39"/>
      <c r="D135" s="39"/>
      <c r="E135" s="39"/>
      <c r="F135" s="41">
        <v>13</v>
      </c>
      <c r="G135" s="39"/>
      <c r="H135" s="39"/>
      <c r="I135" s="39"/>
    </row>
    <row r="136" spans="1:9" ht="13.5" thickBot="1">
      <c r="A136" s="236" t="s">
        <v>200</v>
      </c>
      <c r="B136" s="40" t="s">
        <v>621</v>
      </c>
      <c r="C136" s="39"/>
      <c r="D136" s="39"/>
      <c r="E136" s="39"/>
      <c r="F136" s="41">
        <v>1</v>
      </c>
      <c r="G136" s="39"/>
      <c r="H136" s="39"/>
      <c r="I136" s="39"/>
    </row>
    <row r="137" spans="1:9" ht="13.5" thickBot="1">
      <c r="A137" s="237"/>
      <c r="B137" s="40" t="s">
        <v>618</v>
      </c>
      <c r="C137" s="39"/>
      <c r="D137" s="39"/>
      <c r="E137" s="39"/>
      <c r="F137" s="41">
        <v>1</v>
      </c>
      <c r="G137" s="39"/>
      <c r="H137" s="39"/>
      <c r="I137" s="39"/>
    </row>
    <row r="138" spans="1:9" ht="13.5" thickBot="1">
      <c r="A138" s="40" t="s">
        <v>201</v>
      </c>
      <c r="B138" s="40" t="s">
        <v>618</v>
      </c>
      <c r="C138" s="39"/>
      <c r="D138" s="39"/>
      <c r="E138" s="39"/>
      <c r="F138" s="41">
        <v>2</v>
      </c>
      <c r="G138" s="39"/>
      <c r="H138" s="39"/>
      <c r="I138" s="39"/>
    </row>
    <row r="139" spans="1:9" ht="13.5" thickBot="1">
      <c r="A139" s="40" t="s">
        <v>202</v>
      </c>
      <c r="B139" s="40" t="s">
        <v>618</v>
      </c>
      <c r="C139" s="39"/>
      <c r="D139" s="39"/>
      <c r="E139" s="39"/>
      <c r="F139" s="41">
        <v>2</v>
      </c>
      <c r="G139" s="39"/>
      <c r="H139" s="39"/>
      <c r="I139" s="39"/>
    </row>
    <row r="140" spans="1:9" ht="13.5" thickBot="1">
      <c r="A140" s="40" t="s">
        <v>203</v>
      </c>
      <c r="B140" s="40" t="s">
        <v>19</v>
      </c>
      <c r="C140" s="39"/>
      <c r="D140" s="39"/>
      <c r="E140" s="39"/>
      <c r="F140" s="39"/>
      <c r="G140" s="41">
        <v>1</v>
      </c>
      <c r="H140" s="39"/>
      <c r="I140" s="39"/>
    </row>
    <row r="141" spans="1:9" ht="13.5" thickBot="1">
      <c r="A141" s="40" t="s">
        <v>204</v>
      </c>
      <c r="B141" s="40" t="s">
        <v>19</v>
      </c>
      <c r="C141" s="39"/>
      <c r="D141" s="39"/>
      <c r="E141" s="39"/>
      <c r="F141" s="39"/>
      <c r="G141" s="41">
        <v>4</v>
      </c>
      <c r="H141" s="39"/>
      <c r="I141" s="39"/>
    </row>
    <row r="142" spans="1:9" ht="13.5" thickBot="1">
      <c r="A142" s="40" t="s">
        <v>205</v>
      </c>
      <c r="B142" s="40" t="s">
        <v>19</v>
      </c>
      <c r="C142" s="39"/>
      <c r="D142" s="39"/>
      <c r="E142" s="39"/>
      <c r="F142" s="39"/>
      <c r="G142" s="41">
        <v>2</v>
      </c>
      <c r="H142" s="39"/>
      <c r="I142" s="39"/>
    </row>
    <row r="143" spans="1:9" ht="13.5" thickBot="1">
      <c r="A143" s="40" t="s">
        <v>206</v>
      </c>
      <c r="B143" s="40" t="s">
        <v>617</v>
      </c>
      <c r="C143" s="39"/>
      <c r="D143" s="39"/>
      <c r="E143" s="39"/>
      <c r="F143" s="39"/>
      <c r="G143" s="39"/>
      <c r="H143" s="39"/>
      <c r="I143" s="41">
        <v>58</v>
      </c>
    </row>
    <row r="144" spans="1:9" ht="13.5" thickBot="1">
      <c r="A144" s="236" t="s">
        <v>207</v>
      </c>
      <c r="B144" s="40" t="s">
        <v>617</v>
      </c>
      <c r="C144" s="39"/>
      <c r="D144" s="39"/>
      <c r="E144" s="39"/>
      <c r="F144" s="39"/>
      <c r="G144" s="39"/>
      <c r="H144" s="39"/>
      <c r="I144" s="41">
        <v>1</v>
      </c>
    </row>
    <row r="145" spans="1:9" ht="13.5" thickBot="1">
      <c r="A145" s="237"/>
      <c r="B145" s="40" t="s">
        <v>618</v>
      </c>
      <c r="C145" s="39"/>
      <c r="D145" s="39"/>
      <c r="E145" s="39"/>
      <c r="F145" s="41">
        <v>1</v>
      </c>
      <c r="G145" s="39"/>
      <c r="H145" s="39"/>
      <c r="I145" s="39"/>
    </row>
    <row r="146" spans="1:9" ht="13.5" thickBot="1">
      <c r="A146" s="40" t="s">
        <v>208</v>
      </c>
      <c r="B146" s="40" t="s">
        <v>618</v>
      </c>
      <c r="C146" s="39"/>
      <c r="D146" s="39"/>
      <c r="E146" s="39"/>
      <c r="F146" s="41">
        <v>15</v>
      </c>
      <c r="G146" s="39"/>
      <c r="H146" s="39"/>
      <c r="I146" s="39"/>
    </row>
    <row r="147" spans="1:9" ht="13.5" thickBot="1">
      <c r="A147" s="236" t="s">
        <v>209</v>
      </c>
      <c r="B147" s="40" t="s">
        <v>621</v>
      </c>
      <c r="C147" s="39"/>
      <c r="D147" s="39"/>
      <c r="E147" s="39"/>
      <c r="F147" s="41">
        <v>1</v>
      </c>
      <c r="G147" s="39"/>
      <c r="H147" s="39"/>
      <c r="I147" s="39"/>
    </row>
    <row r="148" spans="1:9" ht="13.5" thickBot="1">
      <c r="A148" s="237"/>
      <c r="B148" s="40" t="s">
        <v>618</v>
      </c>
      <c r="C148" s="39"/>
      <c r="D148" s="39"/>
      <c r="E148" s="39"/>
      <c r="F148" s="41">
        <v>59</v>
      </c>
      <c r="G148" s="39"/>
      <c r="H148" s="39"/>
      <c r="I148" s="39"/>
    </row>
    <row r="149" spans="1:9" ht="13.5" thickBot="1">
      <c r="A149" s="40" t="s">
        <v>210</v>
      </c>
      <c r="B149" s="40" t="s">
        <v>618</v>
      </c>
      <c r="C149" s="39"/>
      <c r="D149" s="39"/>
      <c r="E149" s="39"/>
      <c r="F149" s="41">
        <v>48</v>
      </c>
      <c r="G149" s="39"/>
      <c r="H149" s="39"/>
      <c r="I149" s="39"/>
    </row>
    <row r="150" spans="1:9" ht="13.5" thickBot="1">
      <c r="A150" s="40" t="s">
        <v>211</v>
      </c>
      <c r="B150" s="40" t="s">
        <v>618</v>
      </c>
      <c r="C150" s="39"/>
      <c r="D150" s="39"/>
      <c r="E150" s="39"/>
      <c r="F150" s="41">
        <v>1</v>
      </c>
      <c r="G150" s="39"/>
      <c r="H150" s="39"/>
      <c r="I150" s="39"/>
    </row>
    <row r="151" spans="1:9" ht="13.5" thickBot="1">
      <c r="A151" s="40" t="s">
        <v>212</v>
      </c>
      <c r="B151" s="40" t="s">
        <v>619</v>
      </c>
      <c r="C151" s="39"/>
      <c r="D151" s="41">
        <v>9</v>
      </c>
      <c r="E151" s="39"/>
      <c r="F151" s="39"/>
      <c r="G151" s="39"/>
      <c r="H151" s="39"/>
      <c r="I151" s="39"/>
    </row>
    <row r="152" spans="1:9" ht="13.5" thickBot="1">
      <c r="A152" s="236" t="s">
        <v>213</v>
      </c>
      <c r="B152" s="40" t="s">
        <v>619</v>
      </c>
      <c r="C152" s="39"/>
      <c r="D152" s="41">
        <v>21</v>
      </c>
      <c r="E152" s="39"/>
      <c r="F152" s="39"/>
      <c r="G152" s="39"/>
      <c r="H152" s="39"/>
      <c r="I152" s="39"/>
    </row>
    <row r="153" spans="1:9" ht="13.5" thickBot="1">
      <c r="A153" s="237"/>
      <c r="B153" s="40" t="s">
        <v>620</v>
      </c>
      <c r="C153" s="39"/>
      <c r="D153" s="41">
        <v>2</v>
      </c>
      <c r="E153" s="39"/>
      <c r="F153" s="39"/>
      <c r="G153" s="39"/>
      <c r="H153" s="39"/>
      <c r="I153" s="39"/>
    </row>
    <row r="154" spans="1:9" ht="13.5" thickBot="1">
      <c r="A154" s="40" t="s">
        <v>214</v>
      </c>
      <c r="B154" s="40" t="s">
        <v>619</v>
      </c>
      <c r="C154" s="39"/>
      <c r="D154" s="41">
        <v>4</v>
      </c>
      <c r="E154" s="39"/>
      <c r="F154" s="39"/>
      <c r="G154" s="39"/>
      <c r="H154" s="39"/>
      <c r="I154" s="39"/>
    </row>
    <row r="155" spans="1:9" ht="13.5" thickBot="1">
      <c r="A155" s="40" t="s">
        <v>215</v>
      </c>
      <c r="B155" s="40" t="s">
        <v>619</v>
      </c>
      <c r="C155" s="39"/>
      <c r="D155" s="41">
        <v>2</v>
      </c>
      <c r="E155" s="39"/>
      <c r="F155" s="39"/>
      <c r="G155" s="39"/>
      <c r="H155" s="39"/>
      <c r="I155" s="39"/>
    </row>
    <row r="156" spans="1:9" ht="13.5" thickBot="1">
      <c r="A156" s="40" t="s">
        <v>216</v>
      </c>
      <c r="B156" s="40" t="s">
        <v>618</v>
      </c>
      <c r="C156" s="39"/>
      <c r="D156" s="39"/>
      <c r="E156" s="39"/>
      <c r="F156" s="41">
        <v>1</v>
      </c>
      <c r="G156" s="39"/>
      <c r="H156" s="39"/>
      <c r="I156" s="39"/>
    </row>
    <row r="157" spans="1:9" ht="13.5" thickBot="1">
      <c r="A157" s="40" t="s">
        <v>217</v>
      </c>
      <c r="B157" s="40" t="s">
        <v>19</v>
      </c>
      <c r="C157" s="39"/>
      <c r="D157" s="39"/>
      <c r="E157" s="39"/>
      <c r="F157" s="39"/>
      <c r="G157" s="41">
        <v>2</v>
      </c>
      <c r="H157" s="39"/>
      <c r="I157" s="39"/>
    </row>
    <row r="158" spans="1:9" ht="13.5" thickBot="1">
      <c r="A158" s="40" t="s">
        <v>218</v>
      </c>
      <c r="B158" s="40" t="s">
        <v>19</v>
      </c>
      <c r="C158" s="39"/>
      <c r="D158" s="39"/>
      <c r="E158" s="39"/>
      <c r="F158" s="39"/>
      <c r="G158" s="41">
        <v>9</v>
      </c>
      <c r="H158" s="39"/>
      <c r="I158" s="39"/>
    </row>
    <row r="159" spans="1:9" ht="13.5" thickBot="1">
      <c r="A159" s="40" t="s">
        <v>219</v>
      </c>
      <c r="B159" s="40" t="s">
        <v>19</v>
      </c>
      <c r="C159" s="39"/>
      <c r="D159" s="39"/>
      <c r="E159" s="39"/>
      <c r="F159" s="39"/>
      <c r="G159" s="41">
        <v>3</v>
      </c>
      <c r="H159" s="39"/>
      <c r="I159" s="39"/>
    </row>
    <row r="160" spans="1:9" ht="13.5" thickBot="1">
      <c r="A160" s="40" t="s">
        <v>220</v>
      </c>
      <c r="B160" s="40" t="s">
        <v>618</v>
      </c>
      <c r="C160" s="39"/>
      <c r="D160" s="39"/>
      <c r="E160" s="39"/>
      <c r="F160" s="41">
        <v>1</v>
      </c>
      <c r="G160" s="39"/>
      <c r="H160" s="39"/>
      <c r="I160" s="39"/>
    </row>
    <row r="161" spans="1:9" ht="13.5" thickBot="1">
      <c r="A161" s="40" t="s">
        <v>221</v>
      </c>
      <c r="B161" s="40" t="s">
        <v>19</v>
      </c>
      <c r="C161" s="39"/>
      <c r="D161" s="39"/>
      <c r="E161" s="39"/>
      <c r="F161" s="39"/>
      <c r="G161" s="41">
        <v>12</v>
      </c>
      <c r="H161" s="39"/>
      <c r="I161" s="39"/>
    </row>
    <row r="162" spans="1:9" ht="13.5" thickBot="1">
      <c r="A162" s="40" t="s">
        <v>222</v>
      </c>
      <c r="B162" s="40" t="s">
        <v>19</v>
      </c>
      <c r="C162" s="39"/>
      <c r="D162" s="39"/>
      <c r="E162" s="39"/>
      <c r="F162" s="39"/>
      <c r="G162" s="41">
        <v>18</v>
      </c>
      <c r="H162" s="39"/>
      <c r="I162" s="39"/>
    </row>
    <row r="163" spans="1:9" ht="13.5" thickBot="1">
      <c r="A163" s="40" t="s">
        <v>223</v>
      </c>
      <c r="B163" s="40" t="s">
        <v>19</v>
      </c>
      <c r="C163" s="39"/>
      <c r="D163" s="39"/>
      <c r="E163" s="39"/>
      <c r="F163" s="39"/>
      <c r="G163" s="41">
        <v>38</v>
      </c>
      <c r="H163" s="39"/>
      <c r="I163" s="39"/>
    </row>
    <row r="164" spans="1:9" ht="13.5" thickBot="1">
      <c r="A164" s="236" t="s">
        <v>224</v>
      </c>
      <c r="B164" s="40" t="s">
        <v>617</v>
      </c>
      <c r="C164" s="39"/>
      <c r="D164" s="39"/>
      <c r="E164" s="39"/>
      <c r="F164" s="39"/>
      <c r="G164" s="39"/>
      <c r="H164" s="39"/>
      <c r="I164" s="41">
        <v>1</v>
      </c>
    </row>
    <row r="165" spans="1:9" ht="13.5" thickBot="1">
      <c r="A165" s="237"/>
      <c r="B165" s="40" t="s">
        <v>19</v>
      </c>
      <c r="C165" s="39"/>
      <c r="D165" s="39"/>
      <c r="E165" s="39"/>
      <c r="F165" s="39"/>
      <c r="G165" s="41">
        <v>18</v>
      </c>
      <c r="H165" s="39"/>
      <c r="I165" s="39"/>
    </row>
    <row r="166" spans="1:9" ht="13.5" thickBot="1">
      <c r="A166" s="40" t="s">
        <v>225</v>
      </c>
      <c r="B166" s="40" t="s">
        <v>19</v>
      </c>
      <c r="C166" s="39"/>
      <c r="D166" s="39"/>
      <c r="E166" s="39"/>
      <c r="F166" s="39"/>
      <c r="G166" s="41">
        <v>1</v>
      </c>
      <c r="H166" s="39"/>
      <c r="I166" s="39"/>
    </row>
    <row r="167" spans="1:9" ht="13.5" thickBot="1">
      <c r="A167" s="40" t="s">
        <v>226</v>
      </c>
      <c r="B167" s="40" t="s">
        <v>19</v>
      </c>
      <c r="C167" s="39"/>
      <c r="D167" s="39"/>
      <c r="E167" s="39"/>
      <c r="F167" s="39"/>
      <c r="G167" s="41">
        <v>1</v>
      </c>
      <c r="H167" s="39"/>
      <c r="I167" s="39"/>
    </row>
    <row r="168" spans="1:9" ht="13.5" thickBot="1">
      <c r="A168" s="40" t="s">
        <v>227</v>
      </c>
      <c r="B168" s="40" t="s">
        <v>19</v>
      </c>
      <c r="C168" s="39"/>
      <c r="D168" s="39"/>
      <c r="E168" s="39"/>
      <c r="F168" s="39"/>
      <c r="G168" s="41">
        <v>6</v>
      </c>
      <c r="H168" s="39"/>
      <c r="I168" s="39"/>
    </row>
    <row r="169" spans="1:9" ht="13.5" thickBot="1">
      <c r="A169" s="40" t="s">
        <v>228</v>
      </c>
      <c r="B169" s="40" t="s">
        <v>19</v>
      </c>
      <c r="C169" s="39"/>
      <c r="D169" s="39"/>
      <c r="E169" s="39"/>
      <c r="F169" s="39"/>
      <c r="G169" s="41">
        <v>7</v>
      </c>
      <c r="H169" s="39"/>
      <c r="I169" s="39"/>
    </row>
    <row r="170" spans="1:9" ht="13.5" thickBot="1">
      <c r="A170" s="40" t="s">
        <v>229</v>
      </c>
      <c r="B170" s="40" t="s">
        <v>19</v>
      </c>
      <c r="C170" s="39"/>
      <c r="D170" s="39"/>
      <c r="E170" s="39"/>
      <c r="F170" s="39"/>
      <c r="G170" s="41">
        <v>2</v>
      </c>
      <c r="H170" s="39"/>
      <c r="I170" s="39"/>
    </row>
    <row r="171" spans="1:9" ht="13.5" thickBot="1">
      <c r="A171" s="40" t="s">
        <v>230</v>
      </c>
      <c r="B171" s="40" t="s">
        <v>8</v>
      </c>
      <c r="C171" s="41">
        <v>30</v>
      </c>
      <c r="D171" s="39"/>
      <c r="E171" s="39"/>
      <c r="F171" s="39"/>
      <c r="G171" s="39"/>
      <c r="H171" s="39"/>
      <c r="I171" s="39"/>
    </row>
    <row r="172" spans="1:9" ht="13.5" thickBot="1">
      <c r="A172" s="40" t="s">
        <v>231</v>
      </c>
      <c r="B172" s="40" t="s">
        <v>19</v>
      </c>
      <c r="C172" s="39"/>
      <c r="D172" s="39"/>
      <c r="E172" s="39"/>
      <c r="F172" s="39"/>
      <c r="G172" s="41">
        <v>1</v>
      </c>
      <c r="H172" s="39"/>
      <c r="I172" s="39"/>
    </row>
    <row r="173" spans="1:9" ht="13.5" thickBot="1">
      <c r="A173" s="40" t="s">
        <v>232</v>
      </c>
      <c r="B173" s="40" t="s">
        <v>621</v>
      </c>
      <c r="C173" s="39"/>
      <c r="D173" s="39"/>
      <c r="E173" s="39"/>
      <c r="F173" s="41">
        <v>84</v>
      </c>
      <c r="G173" s="39"/>
      <c r="H173" s="39"/>
      <c r="I173" s="39"/>
    </row>
    <row r="174" spans="1:9" ht="13.5" thickBot="1">
      <c r="A174" s="40" t="s">
        <v>233</v>
      </c>
      <c r="B174" s="40" t="s">
        <v>621</v>
      </c>
      <c r="C174" s="39"/>
      <c r="D174" s="39"/>
      <c r="E174" s="39"/>
      <c r="F174" s="41">
        <v>1</v>
      </c>
      <c r="G174" s="39"/>
      <c r="H174" s="39"/>
      <c r="I174" s="39"/>
    </row>
    <row r="175" spans="1:9" ht="13.5" thickBot="1">
      <c r="A175" s="40" t="s">
        <v>234</v>
      </c>
      <c r="B175" s="40" t="s">
        <v>19</v>
      </c>
      <c r="C175" s="39"/>
      <c r="D175" s="39"/>
      <c r="E175" s="39"/>
      <c r="F175" s="39"/>
      <c r="G175" s="41">
        <v>4</v>
      </c>
      <c r="H175" s="39"/>
      <c r="I175" s="39"/>
    </row>
    <row r="176" spans="1:9" ht="13.5" thickBot="1">
      <c r="A176" s="40" t="s">
        <v>235</v>
      </c>
      <c r="B176" s="40" t="s">
        <v>19</v>
      </c>
      <c r="C176" s="39"/>
      <c r="D176" s="39"/>
      <c r="E176" s="39"/>
      <c r="F176" s="39"/>
      <c r="G176" s="41">
        <v>1</v>
      </c>
      <c r="H176" s="39"/>
      <c r="I176" s="39"/>
    </row>
    <row r="177" spans="1:9" ht="13.5" thickBot="1">
      <c r="A177" s="40" t="s">
        <v>236</v>
      </c>
      <c r="B177" s="40" t="s">
        <v>19</v>
      </c>
      <c r="C177" s="39"/>
      <c r="D177" s="39"/>
      <c r="E177" s="39"/>
      <c r="F177" s="39"/>
      <c r="G177" s="41">
        <v>2</v>
      </c>
      <c r="H177" s="39"/>
      <c r="I177" s="39"/>
    </row>
    <row r="178" spans="1:9" ht="13.5" thickBot="1">
      <c r="A178" s="40" t="s">
        <v>237</v>
      </c>
      <c r="B178" s="40" t="s">
        <v>19</v>
      </c>
      <c r="C178" s="39"/>
      <c r="D178" s="39"/>
      <c r="E178" s="39"/>
      <c r="F178" s="39"/>
      <c r="G178" s="41">
        <v>1</v>
      </c>
      <c r="H178" s="39"/>
      <c r="I178" s="39"/>
    </row>
    <row r="179" spans="1:9" ht="13.5" thickBot="1">
      <c r="A179" s="40" t="s">
        <v>238</v>
      </c>
      <c r="B179" s="40" t="s">
        <v>19</v>
      </c>
      <c r="C179" s="39"/>
      <c r="D179" s="39"/>
      <c r="E179" s="39"/>
      <c r="F179" s="39"/>
      <c r="G179" s="41">
        <v>3</v>
      </c>
      <c r="H179" s="39"/>
      <c r="I179" s="39"/>
    </row>
    <row r="180" spans="1:9" ht="13.5" thickBot="1">
      <c r="A180" s="40" t="s">
        <v>239</v>
      </c>
      <c r="B180" s="40" t="s">
        <v>19</v>
      </c>
      <c r="C180" s="39"/>
      <c r="D180" s="39"/>
      <c r="E180" s="39"/>
      <c r="F180" s="39"/>
      <c r="G180" s="41">
        <v>2</v>
      </c>
      <c r="H180" s="39"/>
      <c r="I180" s="39"/>
    </row>
    <row r="181" spans="1:9" ht="13.5" thickBot="1">
      <c r="A181" s="40" t="s">
        <v>240</v>
      </c>
      <c r="B181" s="40" t="s">
        <v>19</v>
      </c>
      <c r="C181" s="39"/>
      <c r="D181" s="39"/>
      <c r="E181" s="39"/>
      <c r="F181" s="39"/>
      <c r="G181" s="41">
        <v>3</v>
      </c>
      <c r="H181" s="39"/>
      <c r="I181" s="39"/>
    </row>
    <row r="182" spans="1:9" ht="13.5" thickBot="1">
      <c r="A182" s="236" t="s">
        <v>241</v>
      </c>
      <c r="B182" s="40" t="s">
        <v>621</v>
      </c>
      <c r="C182" s="39"/>
      <c r="D182" s="39"/>
      <c r="E182" s="39"/>
      <c r="F182" s="41">
        <v>214</v>
      </c>
      <c r="G182" s="39"/>
      <c r="H182" s="39"/>
      <c r="I182" s="39"/>
    </row>
    <row r="183" spans="1:9" ht="13.5" thickBot="1">
      <c r="A183" s="237"/>
      <c r="B183" s="40" t="s">
        <v>618</v>
      </c>
      <c r="C183" s="39"/>
      <c r="D183" s="39"/>
      <c r="E183" s="39"/>
      <c r="F183" s="41">
        <v>6</v>
      </c>
      <c r="G183" s="39"/>
      <c r="H183" s="39"/>
      <c r="I183" s="39"/>
    </row>
    <row r="184" spans="1:9" ht="13.5" thickBot="1">
      <c r="A184" s="236" t="s">
        <v>242</v>
      </c>
      <c r="B184" s="40" t="s">
        <v>621</v>
      </c>
      <c r="C184" s="39"/>
      <c r="D184" s="39"/>
      <c r="E184" s="39"/>
      <c r="F184" s="41">
        <v>13</v>
      </c>
      <c r="G184" s="39"/>
      <c r="H184" s="39"/>
      <c r="I184" s="39"/>
    </row>
    <row r="185" spans="1:9" ht="13.5" thickBot="1">
      <c r="A185" s="237"/>
      <c r="B185" s="40" t="s">
        <v>618</v>
      </c>
      <c r="C185" s="39"/>
      <c r="D185" s="39"/>
      <c r="E185" s="39"/>
      <c r="F185" s="41">
        <v>5</v>
      </c>
      <c r="G185" s="39"/>
      <c r="H185" s="39"/>
      <c r="I185" s="39"/>
    </row>
    <row r="186" spans="1:9" ht="13.5" thickBot="1">
      <c r="A186" s="40" t="s">
        <v>243</v>
      </c>
      <c r="B186" s="40" t="s">
        <v>617</v>
      </c>
      <c r="C186" s="39"/>
      <c r="D186" s="39"/>
      <c r="E186" s="39"/>
      <c r="F186" s="39"/>
      <c r="G186" s="39"/>
      <c r="H186" s="39"/>
      <c r="I186" s="41">
        <v>1</v>
      </c>
    </row>
    <row r="187" spans="1:9" ht="13.5" thickBot="1">
      <c r="A187" s="40" t="s">
        <v>244</v>
      </c>
      <c r="B187" s="40" t="s">
        <v>619</v>
      </c>
      <c r="C187" s="39"/>
      <c r="D187" s="41">
        <v>8</v>
      </c>
      <c r="E187" s="39"/>
      <c r="F187" s="39"/>
      <c r="G187" s="39"/>
      <c r="H187" s="39"/>
      <c r="I187" s="39"/>
    </row>
    <row r="188" spans="1:9" ht="13.5" thickBot="1">
      <c r="A188" s="40" t="s">
        <v>245</v>
      </c>
      <c r="B188" s="40" t="s">
        <v>19</v>
      </c>
      <c r="C188" s="39"/>
      <c r="D188" s="39"/>
      <c r="E188" s="39"/>
      <c r="F188" s="39"/>
      <c r="G188" s="41">
        <v>1</v>
      </c>
      <c r="H188" s="39"/>
      <c r="I188" s="39"/>
    </row>
    <row r="189" spans="1:9" ht="13.5" thickBot="1">
      <c r="A189" s="40" t="s">
        <v>246</v>
      </c>
      <c r="B189" s="40" t="s">
        <v>621</v>
      </c>
      <c r="C189" s="39"/>
      <c r="D189" s="39"/>
      <c r="E189" s="39"/>
      <c r="F189" s="41">
        <v>2</v>
      </c>
      <c r="G189" s="39"/>
      <c r="H189" s="39"/>
      <c r="I189" s="39"/>
    </row>
    <row r="190" spans="1:9" ht="13.5" thickBot="1">
      <c r="A190" s="40" t="s">
        <v>247</v>
      </c>
      <c r="B190" s="40" t="s">
        <v>19</v>
      </c>
      <c r="C190" s="39"/>
      <c r="D190" s="39"/>
      <c r="E190" s="39"/>
      <c r="F190" s="39"/>
      <c r="G190" s="41">
        <v>1</v>
      </c>
      <c r="H190" s="39"/>
      <c r="I190" s="39"/>
    </row>
    <row r="191" spans="1:9" ht="13.5" thickBot="1">
      <c r="A191" s="40" t="s">
        <v>248</v>
      </c>
      <c r="B191" s="40" t="s">
        <v>19</v>
      </c>
      <c r="C191" s="39"/>
      <c r="D191" s="39"/>
      <c r="E191" s="39"/>
      <c r="F191" s="39"/>
      <c r="G191" s="41">
        <v>1</v>
      </c>
      <c r="H191" s="39"/>
      <c r="I191" s="39"/>
    </row>
    <row r="192" spans="1:9" ht="13.5" thickBot="1">
      <c r="A192" s="40" t="s">
        <v>249</v>
      </c>
      <c r="B192" s="40" t="s">
        <v>19</v>
      </c>
      <c r="C192" s="39"/>
      <c r="D192" s="39"/>
      <c r="E192" s="39"/>
      <c r="F192" s="39"/>
      <c r="G192" s="41">
        <v>1</v>
      </c>
      <c r="H192" s="39"/>
      <c r="I192" s="39"/>
    </row>
    <row r="193" spans="1:9" ht="13.5" thickBot="1">
      <c r="A193" s="40" t="s">
        <v>250</v>
      </c>
      <c r="B193" s="40" t="s">
        <v>19</v>
      </c>
      <c r="C193" s="39"/>
      <c r="D193" s="39"/>
      <c r="E193" s="39"/>
      <c r="F193" s="39"/>
      <c r="G193" s="41">
        <v>1</v>
      </c>
      <c r="H193" s="39"/>
      <c r="I193" s="39"/>
    </row>
    <row r="194" spans="1:9" ht="13.5" thickBot="1">
      <c r="A194" s="40" t="s">
        <v>251</v>
      </c>
      <c r="B194" s="40" t="s">
        <v>19</v>
      </c>
      <c r="C194" s="39"/>
      <c r="D194" s="39"/>
      <c r="E194" s="39"/>
      <c r="F194" s="39"/>
      <c r="G194" s="41">
        <v>1</v>
      </c>
      <c r="H194" s="39"/>
      <c r="I194" s="39"/>
    </row>
    <row r="195" spans="1:9" ht="13.5" thickBot="1">
      <c r="A195" s="40" t="s">
        <v>252</v>
      </c>
      <c r="B195" s="40" t="s">
        <v>8</v>
      </c>
      <c r="C195" s="41">
        <v>1</v>
      </c>
      <c r="D195" s="39"/>
      <c r="E195" s="39"/>
      <c r="F195" s="39"/>
      <c r="G195" s="39"/>
      <c r="H195" s="39"/>
      <c r="I195" s="39"/>
    </row>
    <row r="196" spans="1:9" ht="13.5" thickBot="1">
      <c r="A196" s="40" t="s">
        <v>253</v>
      </c>
      <c r="B196" s="40" t="s">
        <v>19</v>
      </c>
      <c r="C196" s="39"/>
      <c r="D196" s="39"/>
      <c r="E196" s="39"/>
      <c r="F196" s="39"/>
      <c r="G196" s="41">
        <v>1</v>
      </c>
      <c r="H196" s="39"/>
      <c r="I196" s="39"/>
    </row>
    <row r="197" spans="1:9" ht="13.5" thickBot="1">
      <c r="A197" s="40" t="s">
        <v>254</v>
      </c>
      <c r="B197" s="40" t="s">
        <v>19</v>
      </c>
      <c r="C197" s="39"/>
      <c r="D197" s="39"/>
      <c r="E197" s="39"/>
      <c r="F197" s="39"/>
      <c r="G197" s="41">
        <v>1</v>
      </c>
      <c r="H197" s="39"/>
      <c r="I197" s="39"/>
    </row>
    <row r="198" spans="1:9" ht="13.5" thickBot="1">
      <c r="A198" s="40" t="s">
        <v>255</v>
      </c>
      <c r="B198" s="40" t="s">
        <v>19</v>
      </c>
      <c r="C198" s="39"/>
      <c r="D198" s="39"/>
      <c r="E198" s="39"/>
      <c r="F198" s="39"/>
      <c r="G198" s="41">
        <v>1</v>
      </c>
      <c r="H198" s="39"/>
      <c r="I198" s="39"/>
    </row>
    <row r="199" spans="1:9" ht="13.5" thickBot="1">
      <c r="A199" s="40" t="s">
        <v>256</v>
      </c>
      <c r="B199" s="40" t="s">
        <v>19</v>
      </c>
      <c r="C199" s="39"/>
      <c r="D199" s="39"/>
      <c r="E199" s="39"/>
      <c r="F199" s="39"/>
      <c r="G199" s="41">
        <v>1</v>
      </c>
      <c r="H199" s="39"/>
      <c r="I199" s="39"/>
    </row>
    <row r="200" spans="1:9" ht="13.5" thickBot="1">
      <c r="A200" s="40" t="s">
        <v>257</v>
      </c>
      <c r="B200" s="40" t="s">
        <v>19</v>
      </c>
      <c r="C200" s="39"/>
      <c r="D200" s="39"/>
      <c r="E200" s="39"/>
      <c r="F200" s="39"/>
      <c r="G200" s="41">
        <v>1</v>
      </c>
      <c r="H200" s="39"/>
      <c r="I200" s="39"/>
    </row>
    <row r="201" spans="1:9" ht="13.5" thickBot="1">
      <c r="A201" s="40" t="s">
        <v>258</v>
      </c>
      <c r="B201" s="40" t="s">
        <v>19</v>
      </c>
      <c r="C201" s="39"/>
      <c r="D201" s="39"/>
      <c r="E201" s="39"/>
      <c r="F201" s="39"/>
      <c r="G201" s="41">
        <v>2</v>
      </c>
      <c r="H201" s="39"/>
      <c r="I201" s="39"/>
    </row>
    <row r="202" spans="1:9" ht="13.5" thickBot="1">
      <c r="A202" s="40" t="s">
        <v>259</v>
      </c>
      <c r="B202" s="40" t="s">
        <v>8</v>
      </c>
      <c r="C202" s="41">
        <v>8</v>
      </c>
      <c r="D202" s="39"/>
      <c r="E202" s="39"/>
      <c r="F202" s="39"/>
      <c r="G202" s="39"/>
      <c r="H202" s="39"/>
      <c r="I202" s="39"/>
    </row>
    <row r="203" spans="1:9" ht="13.5" thickBot="1">
      <c r="A203" s="40" t="s">
        <v>260</v>
      </c>
      <c r="B203" s="40" t="s">
        <v>19</v>
      </c>
      <c r="C203" s="39"/>
      <c r="D203" s="39"/>
      <c r="E203" s="39"/>
      <c r="F203" s="39"/>
      <c r="G203" s="41">
        <v>1</v>
      </c>
      <c r="H203" s="39"/>
      <c r="I203" s="39"/>
    </row>
    <row r="204" spans="1:9" ht="13.5" thickBot="1">
      <c r="A204" s="40" t="s">
        <v>261</v>
      </c>
      <c r="B204" s="40" t="s">
        <v>19</v>
      </c>
      <c r="C204" s="39"/>
      <c r="D204" s="39"/>
      <c r="E204" s="39"/>
      <c r="F204" s="39"/>
      <c r="G204" s="41">
        <v>1</v>
      </c>
      <c r="H204" s="39"/>
      <c r="I204" s="39"/>
    </row>
    <row r="205" spans="1:9" ht="13.5" thickBot="1">
      <c r="A205" s="40" t="s">
        <v>262</v>
      </c>
      <c r="B205" s="40" t="s">
        <v>19</v>
      </c>
      <c r="C205" s="39"/>
      <c r="D205" s="39"/>
      <c r="E205" s="39"/>
      <c r="F205" s="39"/>
      <c r="G205" s="41">
        <v>1</v>
      </c>
      <c r="H205" s="39"/>
      <c r="I205" s="39"/>
    </row>
    <row r="206" spans="1:9" ht="13.5" thickBot="1">
      <c r="A206" s="40" t="s">
        <v>263</v>
      </c>
      <c r="B206" s="40" t="s">
        <v>19</v>
      </c>
      <c r="C206" s="39"/>
      <c r="D206" s="39"/>
      <c r="E206" s="39"/>
      <c r="F206" s="39"/>
      <c r="G206" s="41">
        <v>1</v>
      </c>
      <c r="H206" s="39"/>
      <c r="I206" s="39"/>
    </row>
    <row r="207" spans="1:9" ht="13.5" thickBot="1">
      <c r="A207" s="40" t="s">
        <v>264</v>
      </c>
      <c r="B207" s="40" t="s">
        <v>19</v>
      </c>
      <c r="C207" s="39"/>
      <c r="D207" s="39"/>
      <c r="E207" s="39"/>
      <c r="F207" s="39"/>
      <c r="G207" s="41">
        <v>1</v>
      </c>
      <c r="H207" s="39"/>
      <c r="I207" s="39"/>
    </row>
    <row r="208" spans="1:9" ht="13.5" thickBot="1">
      <c r="A208" s="40" t="s">
        <v>265</v>
      </c>
      <c r="B208" s="40" t="s">
        <v>19</v>
      </c>
      <c r="C208" s="39"/>
      <c r="D208" s="39"/>
      <c r="E208" s="39"/>
      <c r="F208" s="39"/>
      <c r="G208" s="41">
        <v>1</v>
      </c>
      <c r="H208" s="39"/>
      <c r="I208" s="39"/>
    </row>
    <row r="209" spans="1:9" ht="13.5" thickBot="1">
      <c r="A209" s="40" t="s">
        <v>266</v>
      </c>
      <c r="B209" s="40" t="s">
        <v>19</v>
      </c>
      <c r="C209" s="39"/>
      <c r="D209" s="39"/>
      <c r="E209" s="39"/>
      <c r="F209" s="39"/>
      <c r="G209" s="41">
        <v>1</v>
      </c>
      <c r="H209" s="39"/>
      <c r="I209" s="39"/>
    </row>
    <row r="210" spans="1:9" ht="13.5" thickBot="1">
      <c r="A210" s="40" t="s">
        <v>267</v>
      </c>
      <c r="B210" s="40" t="s">
        <v>19</v>
      </c>
      <c r="C210" s="39"/>
      <c r="D210" s="39"/>
      <c r="E210" s="39"/>
      <c r="F210" s="39"/>
      <c r="G210" s="41">
        <v>1</v>
      </c>
      <c r="H210" s="39"/>
      <c r="I210" s="39"/>
    </row>
    <row r="211" spans="1:9" ht="13.5" thickBot="1">
      <c r="A211" s="40" t="s">
        <v>268</v>
      </c>
      <c r="B211" s="40" t="s">
        <v>19</v>
      </c>
      <c r="C211" s="39"/>
      <c r="D211" s="39"/>
      <c r="E211" s="39"/>
      <c r="F211" s="39"/>
      <c r="G211" s="41">
        <v>1</v>
      </c>
      <c r="H211" s="39"/>
      <c r="I211" s="39"/>
    </row>
    <row r="212" spans="1:9" ht="13.5" thickBot="1">
      <c r="A212" s="236" t="s">
        <v>269</v>
      </c>
      <c r="B212" s="40" t="s">
        <v>619</v>
      </c>
      <c r="C212" s="39"/>
      <c r="D212" s="41">
        <v>8</v>
      </c>
      <c r="E212" s="39"/>
      <c r="F212" s="39"/>
      <c r="G212" s="39"/>
      <c r="H212" s="39"/>
      <c r="I212" s="39"/>
    </row>
    <row r="213" spans="1:9" ht="13.5" thickBot="1">
      <c r="A213" s="237"/>
      <c r="B213" s="40" t="s">
        <v>620</v>
      </c>
      <c r="C213" s="39"/>
      <c r="D213" s="41">
        <v>6</v>
      </c>
      <c r="E213" s="39"/>
      <c r="F213" s="39"/>
      <c r="G213" s="39"/>
      <c r="H213" s="39"/>
      <c r="I213" s="39"/>
    </row>
    <row r="214" spans="1:9" ht="13.5" thickBot="1">
      <c r="A214" s="40" t="s">
        <v>270</v>
      </c>
      <c r="B214" s="40" t="s">
        <v>19</v>
      </c>
      <c r="C214" s="39"/>
      <c r="D214" s="39"/>
      <c r="E214" s="39"/>
      <c r="F214" s="39"/>
      <c r="G214" s="41">
        <v>27</v>
      </c>
      <c r="H214" s="39"/>
      <c r="I214" s="39"/>
    </row>
    <row r="215" spans="1:9" ht="13.5" thickBot="1">
      <c r="A215" s="40" t="s">
        <v>271</v>
      </c>
      <c r="B215" s="40" t="s">
        <v>19</v>
      </c>
      <c r="C215" s="39"/>
      <c r="D215" s="39"/>
      <c r="E215" s="39"/>
      <c r="F215" s="39"/>
      <c r="G215" s="41">
        <v>23</v>
      </c>
      <c r="H215" s="39"/>
      <c r="I215" s="39"/>
    </row>
    <row r="216" spans="1:9" ht="13.5" thickBot="1">
      <c r="A216" s="236" t="s">
        <v>272</v>
      </c>
      <c r="B216" s="40" t="s">
        <v>617</v>
      </c>
      <c r="C216" s="39"/>
      <c r="D216" s="39"/>
      <c r="E216" s="39"/>
      <c r="F216" s="39"/>
      <c r="G216" s="39"/>
      <c r="H216" s="39"/>
      <c r="I216" s="41">
        <v>1</v>
      </c>
    </row>
    <row r="217" spans="1:9" ht="13.5" thickBot="1">
      <c r="A217" s="237"/>
      <c r="B217" s="40" t="s">
        <v>19</v>
      </c>
      <c r="C217" s="39"/>
      <c r="D217" s="39"/>
      <c r="E217" s="39"/>
      <c r="F217" s="39"/>
      <c r="G217" s="41">
        <v>10</v>
      </c>
      <c r="H217" s="39"/>
      <c r="I217" s="39"/>
    </row>
    <row r="218" spans="1:9" ht="13.5" thickBot="1">
      <c r="A218" s="40" t="s">
        <v>273</v>
      </c>
      <c r="B218" s="40" t="s">
        <v>19</v>
      </c>
      <c r="C218" s="39"/>
      <c r="D218" s="39"/>
      <c r="E218" s="39"/>
      <c r="F218" s="39"/>
      <c r="G218" s="41">
        <v>3</v>
      </c>
      <c r="H218" s="39"/>
      <c r="I218" s="39"/>
    </row>
    <row r="219" spans="1:9" ht="13.5" thickBot="1">
      <c r="A219" s="40" t="s">
        <v>274</v>
      </c>
      <c r="B219" s="40" t="s">
        <v>19</v>
      </c>
      <c r="C219" s="39"/>
      <c r="D219" s="39"/>
      <c r="E219" s="39"/>
      <c r="F219" s="39"/>
      <c r="G219" s="41">
        <v>4</v>
      </c>
      <c r="H219" s="39"/>
      <c r="I219" s="39"/>
    </row>
    <row r="220" spans="1:9" ht="13.5" thickBot="1">
      <c r="A220" s="40" t="s">
        <v>275</v>
      </c>
      <c r="B220" s="40" t="s">
        <v>19</v>
      </c>
      <c r="C220" s="39"/>
      <c r="D220" s="39"/>
      <c r="E220" s="39"/>
      <c r="F220" s="39"/>
      <c r="G220" s="41">
        <v>2</v>
      </c>
      <c r="H220" s="39"/>
      <c r="I220" s="39"/>
    </row>
    <row r="221" spans="1:9" ht="13.5" thickBot="1">
      <c r="A221" s="40" t="s">
        <v>276</v>
      </c>
      <c r="B221" s="40" t="s">
        <v>19</v>
      </c>
      <c r="C221" s="39"/>
      <c r="D221" s="39"/>
      <c r="E221" s="39"/>
      <c r="F221" s="39"/>
      <c r="G221" s="41">
        <v>1</v>
      </c>
      <c r="H221" s="39"/>
      <c r="I221" s="39"/>
    </row>
    <row r="222" spans="1:9" ht="13.5" thickBot="1">
      <c r="A222" s="236" t="s">
        <v>277</v>
      </c>
      <c r="B222" s="40" t="s">
        <v>8</v>
      </c>
      <c r="C222" s="41">
        <v>1</v>
      </c>
      <c r="D222" s="39"/>
      <c r="E222" s="39"/>
      <c r="F222" s="39"/>
      <c r="G222" s="39"/>
      <c r="H222" s="39"/>
      <c r="I222" s="39"/>
    </row>
    <row r="223" spans="1:9" ht="13.5" thickBot="1">
      <c r="A223" s="246"/>
      <c r="B223" s="40" t="s">
        <v>619</v>
      </c>
      <c r="C223" s="39"/>
      <c r="D223" s="41">
        <v>12</v>
      </c>
      <c r="E223" s="39"/>
      <c r="F223" s="39"/>
      <c r="G223" s="39"/>
      <c r="H223" s="39"/>
      <c r="I223" s="39"/>
    </row>
    <row r="224" spans="1:9" ht="13.5" thickBot="1">
      <c r="A224" s="237"/>
      <c r="B224" s="40" t="s">
        <v>620</v>
      </c>
      <c r="C224" s="39"/>
      <c r="D224" s="41">
        <v>32</v>
      </c>
      <c r="E224" s="39"/>
      <c r="F224" s="39"/>
      <c r="G224" s="39"/>
      <c r="H224" s="39"/>
      <c r="I224" s="39"/>
    </row>
    <row r="225" spans="1:9" ht="13.5" thickBot="1">
      <c r="A225" s="40" t="s">
        <v>278</v>
      </c>
      <c r="B225" s="40" t="s">
        <v>620</v>
      </c>
      <c r="C225" s="39"/>
      <c r="D225" s="41">
        <v>2</v>
      </c>
      <c r="E225" s="39"/>
      <c r="F225" s="39"/>
      <c r="G225" s="39"/>
      <c r="H225" s="39"/>
      <c r="I225" s="39"/>
    </row>
    <row r="226" spans="1:9" ht="13.5" thickBot="1">
      <c r="A226" s="40" t="s">
        <v>279</v>
      </c>
      <c r="B226" s="40" t="s">
        <v>621</v>
      </c>
      <c r="C226" s="39"/>
      <c r="D226" s="39"/>
      <c r="E226" s="39"/>
      <c r="F226" s="41">
        <v>4</v>
      </c>
      <c r="G226" s="39"/>
      <c r="H226" s="39"/>
      <c r="I226" s="39"/>
    </row>
    <row r="227" spans="1:9" ht="13.5" thickBot="1">
      <c r="A227" s="40" t="s">
        <v>280</v>
      </c>
      <c r="B227" s="40" t="s">
        <v>621</v>
      </c>
      <c r="C227" s="39"/>
      <c r="D227" s="39"/>
      <c r="E227" s="39"/>
      <c r="F227" s="41">
        <v>4</v>
      </c>
      <c r="G227" s="39"/>
      <c r="H227" s="39"/>
      <c r="I227" s="39"/>
    </row>
    <row r="228" spans="1:9" ht="13.5" thickBot="1">
      <c r="A228" s="40" t="s">
        <v>281</v>
      </c>
      <c r="B228" s="40" t="s">
        <v>19</v>
      </c>
      <c r="C228" s="39"/>
      <c r="D228" s="39"/>
      <c r="E228" s="39"/>
      <c r="F228" s="39"/>
      <c r="G228" s="41">
        <v>1</v>
      </c>
      <c r="H228" s="39"/>
      <c r="I228" s="39"/>
    </row>
    <row r="229" spans="1:9" ht="13.5" thickBot="1">
      <c r="A229" s="40" t="s">
        <v>282</v>
      </c>
      <c r="B229" s="40" t="s">
        <v>19</v>
      </c>
      <c r="C229" s="39"/>
      <c r="D229" s="39"/>
      <c r="E229" s="39"/>
      <c r="F229" s="39"/>
      <c r="G229" s="41">
        <v>1</v>
      </c>
      <c r="H229" s="39"/>
      <c r="I229" s="39"/>
    </row>
    <row r="230" spans="1:9" ht="13.5" thickBot="1">
      <c r="A230" s="40" t="s">
        <v>283</v>
      </c>
      <c r="B230" s="40" t="s">
        <v>621</v>
      </c>
      <c r="C230" s="39"/>
      <c r="D230" s="39"/>
      <c r="E230" s="39"/>
      <c r="F230" s="41">
        <v>9</v>
      </c>
      <c r="G230" s="39"/>
      <c r="H230" s="39"/>
      <c r="I230" s="39"/>
    </row>
    <row r="231" spans="1:9" ht="13.5" thickBot="1">
      <c r="A231" s="236" t="s">
        <v>284</v>
      </c>
      <c r="B231" s="40" t="s">
        <v>621</v>
      </c>
      <c r="C231" s="39"/>
      <c r="D231" s="39"/>
      <c r="E231" s="39"/>
      <c r="F231" s="41">
        <v>1</v>
      </c>
      <c r="G231" s="39"/>
      <c r="H231" s="39"/>
      <c r="I231" s="39"/>
    </row>
    <row r="232" spans="1:9" ht="13.5" thickBot="1">
      <c r="A232" s="237"/>
      <c r="B232" s="40" t="s">
        <v>618</v>
      </c>
      <c r="C232" s="39"/>
      <c r="D232" s="39"/>
      <c r="E232" s="39"/>
      <c r="F232" s="41">
        <v>1</v>
      </c>
      <c r="G232" s="39"/>
      <c r="H232" s="39"/>
      <c r="I232" s="39"/>
    </row>
    <row r="233" spans="1:9" ht="13.5" thickBot="1">
      <c r="A233" s="40" t="s">
        <v>285</v>
      </c>
      <c r="B233" s="40" t="s">
        <v>621</v>
      </c>
      <c r="C233" s="39"/>
      <c r="D233" s="39"/>
      <c r="E233" s="39"/>
      <c r="F233" s="41">
        <v>3</v>
      </c>
      <c r="G233" s="39"/>
      <c r="H233" s="39"/>
      <c r="I233" s="39"/>
    </row>
    <row r="234" spans="1:9" ht="13.5" thickBot="1">
      <c r="A234" s="40" t="s">
        <v>286</v>
      </c>
      <c r="B234" s="40" t="s">
        <v>618</v>
      </c>
      <c r="C234" s="39"/>
      <c r="D234" s="39"/>
      <c r="E234" s="39"/>
      <c r="F234" s="41">
        <v>2</v>
      </c>
      <c r="G234" s="39"/>
      <c r="H234" s="39"/>
      <c r="I234" s="39"/>
    </row>
    <row r="235" spans="1:9" ht="13.5" thickBot="1">
      <c r="A235" s="40" t="s">
        <v>287</v>
      </c>
      <c r="B235" s="40" t="s">
        <v>618</v>
      </c>
      <c r="C235" s="39"/>
      <c r="D235" s="39"/>
      <c r="E235" s="39"/>
      <c r="F235" s="41">
        <v>1</v>
      </c>
      <c r="G235" s="39"/>
      <c r="H235" s="39"/>
      <c r="I235" s="39"/>
    </row>
    <row r="236" spans="1:9" ht="13.5" thickBot="1">
      <c r="A236" s="40" t="s">
        <v>288</v>
      </c>
      <c r="B236" s="40" t="s">
        <v>19</v>
      </c>
      <c r="C236" s="39"/>
      <c r="D236" s="39"/>
      <c r="E236" s="39"/>
      <c r="F236" s="39"/>
      <c r="G236" s="41">
        <v>3</v>
      </c>
      <c r="H236" s="39"/>
      <c r="I236" s="39"/>
    </row>
    <row r="237" spans="1:9" ht="13.5" thickBot="1">
      <c r="A237" s="40" t="s">
        <v>289</v>
      </c>
      <c r="B237" s="40" t="s">
        <v>19</v>
      </c>
      <c r="C237" s="39"/>
      <c r="D237" s="39"/>
      <c r="E237" s="39"/>
      <c r="F237" s="39"/>
      <c r="G237" s="41">
        <v>5</v>
      </c>
      <c r="H237" s="39"/>
      <c r="I237" s="39"/>
    </row>
    <row r="238" spans="1:9" ht="13.5" thickBot="1">
      <c r="A238" s="40" t="s">
        <v>290</v>
      </c>
      <c r="B238" s="40" t="s">
        <v>19</v>
      </c>
      <c r="C238" s="39"/>
      <c r="D238" s="39"/>
      <c r="E238" s="39"/>
      <c r="F238" s="39"/>
      <c r="G238" s="41">
        <v>7</v>
      </c>
      <c r="H238" s="39"/>
      <c r="I238" s="39"/>
    </row>
    <row r="239" spans="1:9" ht="13.5" thickBot="1">
      <c r="A239" s="40" t="s">
        <v>291</v>
      </c>
      <c r="B239" s="40" t="s">
        <v>19</v>
      </c>
      <c r="C239" s="39"/>
      <c r="D239" s="39"/>
      <c r="E239" s="39"/>
      <c r="F239" s="39"/>
      <c r="G239" s="41">
        <v>9</v>
      </c>
      <c r="H239" s="39"/>
      <c r="I239" s="39"/>
    </row>
    <row r="240" spans="1:9" ht="13.5" thickBot="1">
      <c r="A240" s="40" t="s">
        <v>292</v>
      </c>
      <c r="B240" s="40" t="s">
        <v>618</v>
      </c>
      <c r="C240" s="39"/>
      <c r="D240" s="39"/>
      <c r="E240" s="39"/>
      <c r="F240" s="41">
        <v>4</v>
      </c>
      <c r="G240" s="39"/>
      <c r="H240" s="39"/>
      <c r="I240" s="39"/>
    </row>
    <row r="241" spans="1:9" ht="13.5" thickBot="1">
      <c r="A241" s="236" t="s">
        <v>293</v>
      </c>
      <c r="B241" s="40" t="s">
        <v>621</v>
      </c>
      <c r="C241" s="39"/>
      <c r="D241" s="39"/>
      <c r="E241" s="39"/>
      <c r="F241" s="41">
        <v>1</v>
      </c>
      <c r="G241" s="39"/>
      <c r="H241" s="39"/>
      <c r="I241" s="39"/>
    </row>
    <row r="242" spans="1:9" ht="13.5" thickBot="1">
      <c r="A242" s="237"/>
      <c r="B242" s="40" t="s">
        <v>618</v>
      </c>
      <c r="C242" s="39"/>
      <c r="D242" s="39"/>
      <c r="E242" s="39"/>
      <c r="F242" s="41">
        <v>5</v>
      </c>
      <c r="G242" s="39"/>
      <c r="H242" s="39"/>
      <c r="I242" s="39"/>
    </row>
    <row r="243" spans="1:9" ht="13.5" thickBot="1">
      <c r="A243" s="40" t="s">
        <v>294</v>
      </c>
      <c r="B243" s="40" t="s">
        <v>19</v>
      </c>
      <c r="C243" s="39"/>
      <c r="D243" s="39"/>
      <c r="E243" s="39"/>
      <c r="F243" s="39"/>
      <c r="G243" s="41">
        <v>7</v>
      </c>
      <c r="H243" s="39"/>
      <c r="I243" s="39"/>
    </row>
    <row r="244" spans="1:9" ht="13.5" thickBot="1">
      <c r="A244" s="40" t="s">
        <v>295</v>
      </c>
      <c r="B244" s="40" t="s">
        <v>19</v>
      </c>
      <c r="C244" s="39"/>
      <c r="D244" s="39"/>
      <c r="E244" s="39"/>
      <c r="F244" s="39"/>
      <c r="G244" s="41">
        <v>8</v>
      </c>
      <c r="H244" s="39"/>
      <c r="I244" s="39"/>
    </row>
    <row r="245" spans="1:9" ht="13.5" thickBot="1">
      <c r="A245" s="40" t="s">
        <v>296</v>
      </c>
      <c r="B245" s="40" t="s">
        <v>19</v>
      </c>
      <c r="C245" s="39"/>
      <c r="D245" s="39"/>
      <c r="E245" s="39"/>
      <c r="F245" s="39"/>
      <c r="G245" s="41">
        <v>21</v>
      </c>
      <c r="H245" s="39"/>
      <c r="I245" s="39"/>
    </row>
    <row r="246" spans="1:9" ht="13.5" thickBot="1">
      <c r="A246" s="40" t="s">
        <v>297</v>
      </c>
      <c r="B246" s="40" t="s">
        <v>19</v>
      </c>
      <c r="C246" s="39"/>
      <c r="D246" s="39"/>
      <c r="E246" s="39"/>
      <c r="F246" s="39"/>
      <c r="G246" s="41">
        <v>1</v>
      </c>
      <c r="H246" s="39"/>
      <c r="I246" s="39"/>
    </row>
    <row r="247" spans="1:9" ht="13.5" thickBot="1">
      <c r="A247" s="40" t="s">
        <v>298</v>
      </c>
      <c r="B247" s="40" t="s">
        <v>621</v>
      </c>
      <c r="C247" s="39"/>
      <c r="D247" s="39"/>
      <c r="E247" s="39"/>
      <c r="F247" s="41">
        <v>7</v>
      </c>
      <c r="G247" s="39"/>
      <c r="H247" s="39"/>
      <c r="I247" s="39"/>
    </row>
    <row r="248" spans="1:9" ht="13.5" thickBot="1">
      <c r="A248" s="40" t="s">
        <v>299</v>
      </c>
      <c r="B248" s="40" t="s">
        <v>621</v>
      </c>
      <c r="C248" s="39"/>
      <c r="D248" s="39"/>
      <c r="E248" s="39"/>
      <c r="F248" s="41">
        <v>1</v>
      </c>
      <c r="G248" s="39"/>
      <c r="H248" s="39"/>
      <c r="I248" s="39"/>
    </row>
    <row r="249" spans="1:9" ht="13.5" thickBot="1">
      <c r="A249" s="40" t="s">
        <v>300</v>
      </c>
      <c r="B249" s="40" t="s">
        <v>19</v>
      </c>
      <c r="C249" s="39"/>
      <c r="D249" s="39"/>
      <c r="E249" s="39"/>
      <c r="F249" s="39"/>
      <c r="G249" s="41">
        <v>1</v>
      </c>
      <c r="H249" s="39"/>
      <c r="I249" s="39"/>
    </row>
    <row r="250" spans="1:9" ht="13.5" thickBot="1">
      <c r="A250" s="40" t="s">
        <v>301</v>
      </c>
      <c r="B250" s="40" t="s">
        <v>19</v>
      </c>
      <c r="C250" s="39"/>
      <c r="D250" s="39"/>
      <c r="E250" s="39"/>
      <c r="F250" s="39"/>
      <c r="G250" s="41">
        <v>3</v>
      </c>
      <c r="H250" s="39"/>
      <c r="I250" s="39"/>
    </row>
    <row r="251" spans="1:9" ht="13.5" thickBot="1">
      <c r="A251" s="40" t="s">
        <v>302</v>
      </c>
      <c r="B251" s="40" t="s">
        <v>19</v>
      </c>
      <c r="C251" s="39"/>
      <c r="D251" s="39"/>
      <c r="E251" s="39"/>
      <c r="F251" s="39"/>
      <c r="G251" s="41">
        <v>2</v>
      </c>
      <c r="H251" s="39"/>
      <c r="I251" s="39"/>
    </row>
    <row r="252" spans="1:9" ht="13.5" thickBot="1">
      <c r="A252" s="40" t="s">
        <v>303</v>
      </c>
      <c r="B252" s="40" t="s">
        <v>621</v>
      </c>
      <c r="C252" s="39"/>
      <c r="D252" s="39"/>
      <c r="E252" s="39"/>
      <c r="F252" s="41">
        <v>6</v>
      </c>
      <c r="G252" s="39"/>
      <c r="H252" s="39"/>
      <c r="I252" s="39"/>
    </row>
    <row r="253" spans="1:9" ht="13.5" thickBot="1">
      <c r="A253" s="40" t="s">
        <v>304</v>
      </c>
      <c r="B253" s="40" t="s">
        <v>618</v>
      </c>
      <c r="C253" s="39"/>
      <c r="D253" s="39"/>
      <c r="E253" s="39"/>
      <c r="F253" s="41">
        <v>5</v>
      </c>
      <c r="G253" s="39"/>
      <c r="H253" s="39"/>
      <c r="I253" s="39"/>
    </row>
    <row r="254" spans="1:9" ht="13.5" thickBot="1">
      <c r="A254" s="40" t="s">
        <v>305</v>
      </c>
      <c r="B254" s="40" t="s">
        <v>19</v>
      </c>
      <c r="C254" s="39"/>
      <c r="D254" s="39"/>
      <c r="E254" s="39"/>
      <c r="F254" s="39"/>
      <c r="G254" s="41">
        <v>1</v>
      </c>
      <c r="H254" s="39"/>
      <c r="I254" s="39"/>
    </row>
    <row r="255" spans="1:9" ht="13.5" thickBot="1">
      <c r="A255" s="40" t="s">
        <v>306</v>
      </c>
      <c r="B255" s="40" t="s">
        <v>19</v>
      </c>
      <c r="C255" s="39"/>
      <c r="D255" s="39"/>
      <c r="E255" s="39"/>
      <c r="F255" s="39"/>
      <c r="G255" s="41">
        <v>1</v>
      </c>
      <c r="H255" s="39"/>
      <c r="I255" s="39"/>
    </row>
    <row r="256" spans="1:9" ht="13.5" thickBot="1">
      <c r="A256" s="40" t="s">
        <v>307</v>
      </c>
      <c r="B256" s="40" t="s">
        <v>19</v>
      </c>
      <c r="C256" s="39"/>
      <c r="D256" s="39"/>
      <c r="E256" s="39"/>
      <c r="F256" s="39"/>
      <c r="G256" s="41">
        <v>2</v>
      </c>
      <c r="H256" s="39"/>
      <c r="I256" s="39"/>
    </row>
    <row r="257" spans="1:9" ht="13.5" thickBot="1">
      <c r="A257" s="40" t="s">
        <v>308</v>
      </c>
      <c r="B257" s="40" t="s">
        <v>621</v>
      </c>
      <c r="C257" s="39"/>
      <c r="D257" s="39"/>
      <c r="E257" s="39"/>
      <c r="F257" s="41">
        <v>12</v>
      </c>
      <c r="G257" s="39"/>
      <c r="H257" s="39"/>
      <c r="I257" s="39"/>
    </row>
    <row r="258" spans="1:9" ht="13.5" thickBot="1">
      <c r="A258" s="40" t="s">
        <v>309</v>
      </c>
      <c r="B258" s="40" t="s">
        <v>621</v>
      </c>
      <c r="C258" s="39"/>
      <c r="D258" s="39"/>
      <c r="E258" s="39"/>
      <c r="F258" s="41">
        <v>2</v>
      </c>
      <c r="G258" s="39"/>
      <c r="H258" s="39"/>
      <c r="I258" s="39"/>
    </row>
    <row r="259" spans="1:9" ht="13.5" thickBot="1">
      <c r="A259" s="236" t="s">
        <v>310</v>
      </c>
      <c r="B259" s="40" t="s">
        <v>617</v>
      </c>
      <c r="C259" s="39"/>
      <c r="D259" s="39"/>
      <c r="E259" s="39"/>
      <c r="F259" s="39"/>
      <c r="G259" s="39"/>
      <c r="H259" s="39"/>
      <c r="I259" s="41">
        <v>5</v>
      </c>
    </row>
    <row r="260" spans="1:9" ht="13.5" thickBot="1">
      <c r="A260" s="237"/>
      <c r="B260" s="40" t="s">
        <v>19</v>
      </c>
      <c r="C260" s="39"/>
      <c r="D260" s="39"/>
      <c r="E260" s="39"/>
      <c r="F260" s="39"/>
      <c r="G260" s="41">
        <v>8</v>
      </c>
      <c r="H260" s="39"/>
      <c r="I260" s="39"/>
    </row>
    <row r="261" spans="1:9" ht="13.5" thickBot="1">
      <c r="A261" s="236" t="s">
        <v>311</v>
      </c>
      <c r="B261" s="40" t="s">
        <v>617</v>
      </c>
      <c r="C261" s="39"/>
      <c r="D261" s="39"/>
      <c r="E261" s="39"/>
      <c r="F261" s="39"/>
      <c r="G261" s="39"/>
      <c r="H261" s="39"/>
      <c r="I261" s="41">
        <v>3</v>
      </c>
    </row>
    <row r="262" spans="1:9" ht="13.5" thickBot="1">
      <c r="A262" s="237"/>
      <c r="B262" s="40" t="s">
        <v>19</v>
      </c>
      <c r="C262" s="39"/>
      <c r="D262" s="39"/>
      <c r="E262" s="39"/>
      <c r="F262" s="39"/>
      <c r="G262" s="41">
        <v>21</v>
      </c>
      <c r="H262" s="39"/>
      <c r="I262" s="39"/>
    </row>
    <row r="263" spans="1:9" ht="13.5" thickBot="1">
      <c r="A263" s="40" t="s">
        <v>312</v>
      </c>
      <c r="B263" s="40" t="s">
        <v>19</v>
      </c>
      <c r="C263" s="39"/>
      <c r="D263" s="39"/>
      <c r="E263" s="39"/>
      <c r="F263" s="39"/>
      <c r="G263" s="41">
        <v>14</v>
      </c>
      <c r="H263" s="39"/>
      <c r="I263" s="39"/>
    </row>
    <row r="264" spans="1:9" ht="13.5" thickBot="1">
      <c r="A264" s="236" t="s">
        <v>313</v>
      </c>
      <c r="B264" s="40" t="s">
        <v>617</v>
      </c>
      <c r="C264" s="39"/>
      <c r="D264" s="39"/>
      <c r="E264" s="39"/>
      <c r="F264" s="39"/>
      <c r="G264" s="39"/>
      <c r="H264" s="39"/>
      <c r="I264" s="41">
        <v>2</v>
      </c>
    </row>
    <row r="265" spans="1:9" ht="13.5" thickBot="1">
      <c r="A265" s="237"/>
      <c r="B265" s="40" t="s">
        <v>19</v>
      </c>
      <c r="C265" s="39"/>
      <c r="D265" s="39"/>
      <c r="E265" s="39"/>
      <c r="F265" s="39"/>
      <c r="G265" s="41">
        <v>14</v>
      </c>
      <c r="H265" s="39"/>
      <c r="I265" s="39"/>
    </row>
    <row r="266" spans="1:9" ht="13.5" thickBot="1">
      <c r="A266" s="40" t="s">
        <v>314</v>
      </c>
      <c r="B266" s="40" t="s">
        <v>19</v>
      </c>
      <c r="C266" s="39"/>
      <c r="D266" s="39"/>
      <c r="E266" s="39"/>
      <c r="F266" s="39"/>
      <c r="G266" s="41">
        <v>1</v>
      </c>
      <c r="H266" s="39"/>
      <c r="I266" s="39"/>
    </row>
    <row r="267" spans="1:9" ht="13.5" thickBot="1">
      <c r="A267" s="40" t="s">
        <v>315</v>
      </c>
      <c r="B267" s="40" t="s">
        <v>19</v>
      </c>
      <c r="C267" s="39"/>
      <c r="D267" s="39"/>
      <c r="E267" s="39"/>
      <c r="F267" s="39"/>
      <c r="G267" s="41">
        <v>2</v>
      </c>
      <c r="H267" s="39"/>
      <c r="I267" s="39"/>
    </row>
    <row r="268" spans="1:9" ht="13.5" thickBot="1">
      <c r="A268" s="40" t="s">
        <v>316</v>
      </c>
      <c r="B268" s="40" t="s">
        <v>19</v>
      </c>
      <c r="C268" s="39"/>
      <c r="D268" s="39"/>
      <c r="E268" s="39"/>
      <c r="F268" s="39"/>
      <c r="G268" s="41">
        <v>2</v>
      </c>
      <c r="H268" s="39"/>
      <c r="I268" s="39"/>
    </row>
    <row r="269" spans="1:9" ht="13.5" thickBot="1">
      <c r="A269" s="40" t="s">
        <v>317</v>
      </c>
      <c r="B269" s="40" t="s">
        <v>19</v>
      </c>
      <c r="C269" s="39"/>
      <c r="D269" s="39"/>
      <c r="E269" s="39"/>
      <c r="F269" s="39"/>
      <c r="G269" s="41">
        <v>5</v>
      </c>
      <c r="H269" s="39"/>
      <c r="I269" s="39"/>
    </row>
    <row r="270" spans="1:9" ht="13.5" thickBot="1">
      <c r="A270" s="40" t="s">
        <v>318</v>
      </c>
      <c r="B270" s="40" t="s">
        <v>618</v>
      </c>
      <c r="C270" s="39"/>
      <c r="D270" s="39"/>
      <c r="E270" s="39"/>
      <c r="F270" s="41">
        <v>1</v>
      </c>
      <c r="G270" s="39"/>
      <c r="H270" s="39"/>
      <c r="I270" s="39"/>
    </row>
    <row r="271" spans="1:9" ht="13.5" thickBot="1">
      <c r="A271" s="236" t="s">
        <v>319</v>
      </c>
      <c r="B271" s="40" t="s">
        <v>621</v>
      </c>
      <c r="C271" s="39"/>
      <c r="D271" s="39"/>
      <c r="E271" s="39"/>
      <c r="F271" s="41">
        <v>7</v>
      </c>
      <c r="G271" s="39"/>
      <c r="H271" s="39"/>
      <c r="I271" s="39"/>
    </row>
    <row r="272" spans="1:9" ht="13.5" thickBot="1">
      <c r="A272" s="237"/>
      <c r="B272" s="40" t="s">
        <v>618</v>
      </c>
      <c r="C272" s="39"/>
      <c r="D272" s="39"/>
      <c r="E272" s="39"/>
      <c r="F272" s="41">
        <v>1</v>
      </c>
      <c r="G272" s="39"/>
      <c r="H272" s="39"/>
      <c r="I272" s="39"/>
    </row>
    <row r="273" spans="1:9" ht="13.5" thickBot="1">
      <c r="A273" s="236" t="s">
        <v>320</v>
      </c>
      <c r="B273" s="40" t="s">
        <v>621</v>
      </c>
      <c r="C273" s="39"/>
      <c r="D273" s="39"/>
      <c r="E273" s="39"/>
      <c r="F273" s="41">
        <v>28</v>
      </c>
      <c r="G273" s="39"/>
      <c r="H273" s="39"/>
      <c r="I273" s="39"/>
    </row>
    <row r="274" spans="1:9" ht="13.5" thickBot="1">
      <c r="A274" s="237"/>
      <c r="B274" s="40" t="s">
        <v>618</v>
      </c>
      <c r="C274" s="39"/>
      <c r="D274" s="39"/>
      <c r="E274" s="39"/>
      <c r="F274" s="41">
        <v>6</v>
      </c>
      <c r="G274" s="39"/>
      <c r="H274" s="39"/>
      <c r="I274" s="39"/>
    </row>
    <row r="275" spans="1:9" ht="13.5" thickBot="1">
      <c r="A275" s="40" t="s">
        <v>321</v>
      </c>
      <c r="B275" s="40" t="s">
        <v>618</v>
      </c>
      <c r="C275" s="39"/>
      <c r="D275" s="39"/>
      <c r="E275" s="39"/>
      <c r="F275" s="41">
        <v>1</v>
      </c>
      <c r="G275" s="39"/>
      <c r="H275" s="39"/>
      <c r="I275" s="39"/>
    </row>
    <row r="276" spans="1:9" ht="13.5" thickBot="1">
      <c r="A276" s="40" t="s">
        <v>322</v>
      </c>
      <c r="B276" s="40" t="s">
        <v>618</v>
      </c>
      <c r="C276" s="39"/>
      <c r="D276" s="39"/>
      <c r="E276" s="39"/>
      <c r="F276" s="41">
        <v>3</v>
      </c>
      <c r="G276" s="39"/>
      <c r="H276" s="39"/>
      <c r="I276" s="39"/>
    </row>
    <row r="277" spans="1:9" ht="13.5" thickBot="1">
      <c r="A277" s="40" t="s">
        <v>323</v>
      </c>
      <c r="B277" s="40" t="s">
        <v>618</v>
      </c>
      <c r="C277" s="39"/>
      <c r="D277" s="39"/>
      <c r="E277" s="39"/>
      <c r="F277" s="41">
        <v>2</v>
      </c>
      <c r="G277" s="39"/>
      <c r="H277" s="39"/>
      <c r="I277" s="39"/>
    </row>
    <row r="278" spans="1:9" ht="13.5" thickBot="1">
      <c r="A278" s="40" t="s">
        <v>324</v>
      </c>
      <c r="B278" s="40" t="s">
        <v>618</v>
      </c>
      <c r="C278" s="39"/>
      <c r="D278" s="39"/>
      <c r="E278" s="39"/>
      <c r="F278" s="41">
        <v>1</v>
      </c>
      <c r="G278" s="39"/>
      <c r="H278" s="39"/>
      <c r="I278" s="39"/>
    </row>
    <row r="279" spans="1:9" ht="13.5" thickBot="1">
      <c r="A279" s="40" t="s">
        <v>325</v>
      </c>
      <c r="B279" s="40" t="s">
        <v>617</v>
      </c>
      <c r="C279" s="39"/>
      <c r="D279" s="39"/>
      <c r="E279" s="39"/>
      <c r="F279" s="39"/>
      <c r="G279" s="39"/>
      <c r="H279" s="39"/>
      <c r="I279" s="41">
        <v>1</v>
      </c>
    </row>
    <row r="280" spans="1:9" ht="13.5" thickBot="1">
      <c r="A280" s="40" t="s">
        <v>326</v>
      </c>
      <c r="B280" s="40" t="s">
        <v>618</v>
      </c>
      <c r="C280" s="39"/>
      <c r="D280" s="39"/>
      <c r="E280" s="39"/>
      <c r="F280" s="41">
        <v>1</v>
      </c>
      <c r="G280" s="39"/>
      <c r="H280" s="39"/>
      <c r="I280" s="39"/>
    </row>
    <row r="281" spans="1:9" ht="13.5" thickBot="1">
      <c r="A281" s="40" t="s">
        <v>327</v>
      </c>
      <c r="B281" s="40" t="s">
        <v>618</v>
      </c>
      <c r="C281" s="39"/>
      <c r="D281" s="39"/>
      <c r="E281" s="39"/>
      <c r="F281" s="41">
        <v>2</v>
      </c>
      <c r="G281" s="39"/>
      <c r="H281" s="39"/>
      <c r="I281" s="39"/>
    </row>
    <row r="282" spans="1:9" ht="13.5" thickBot="1">
      <c r="A282" s="40" t="s">
        <v>328</v>
      </c>
      <c r="B282" s="40" t="s">
        <v>19</v>
      </c>
      <c r="C282" s="39"/>
      <c r="D282" s="39"/>
      <c r="E282" s="39"/>
      <c r="F282" s="39"/>
      <c r="G282" s="41">
        <v>15</v>
      </c>
      <c r="H282" s="39"/>
      <c r="I282" s="39"/>
    </row>
    <row r="283" spans="1:9" ht="13.5" thickBot="1">
      <c r="A283" s="40" t="s">
        <v>329</v>
      </c>
      <c r="B283" s="40" t="s">
        <v>19</v>
      </c>
      <c r="C283" s="39"/>
      <c r="D283" s="39"/>
      <c r="E283" s="39"/>
      <c r="F283" s="39"/>
      <c r="G283" s="41">
        <v>40</v>
      </c>
      <c r="H283" s="39"/>
      <c r="I283" s="39"/>
    </row>
    <row r="284" spans="1:9" ht="13.5" thickBot="1">
      <c r="A284" s="40" t="s">
        <v>330</v>
      </c>
      <c r="B284" s="40" t="s">
        <v>19</v>
      </c>
      <c r="C284" s="39"/>
      <c r="D284" s="39"/>
      <c r="E284" s="39"/>
      <c r="F284" s="39"/>
      <c r="G284" s="41">
        <v>49</v>
      </c>
      <c r="H284" s="39"/>
      <c r="I284" s="39"/>
    </row>
    <row r="285" spans="1:9" ht="13.5" thickBot="1">
      <c r="A285" s="40" t="s">
        <v>331</v>
      </c>
      <c r="B285" s="40" t="s">
        <v>19</v>
      </c>
      <c r="C285" s="39"/>
      <c r="D285" s="39"/>
      <c r="E285" s="39"/>
      <c r="F285" s="39"/>
      <c r="G285" s="41">
        <v>11</v>
      </c>
      <c r="H285" s="39"/>
      <c r="I285" s="39"/>
    </row>
    <row r="286" spans="1:9" ht="13.5" thickBot="1">
      <c r="A286" s="40" t="s">
        <v>332</v>
      </c>
      <c r="B286" s="40" t="s">
        <v>19</v>
      </c>
      <c r="C286" s="39"/>
      <c r="D286" s="39"/>
      <c r="E286" s="39"/>
      <c r="F286" s="39"/>
      <c r="G286" s="41">
        <v>2</v>
      </c>
      <c r="H286" s="39"/>
      <c r="I286" s="39"/>
    </row>
    <row r="287" spans="1:9" ht="13.5" thickBot="1">
      <c r="A287" s="40" t="s">
        <v>333</v>
      </c>
      <c r="B287" s="40" t="s">
        <v>19</v>
      </c>
      <c r="C287" s="39"/>
      <c r="D287" s="39"/>
      <c r="E287" s="39"/>
      <c r="F287" s="39"/>
      <c r="G287" s="41">
        <v>1</v>
      </c>
      <c r="H287" s="39"/>
      <c r="I287" s="39"/>
    </row>
    <row r="288" spans="1:9" ht="13.5" thickBot="1">
      <c r="A288" s="40" t="s">
        <v>334</v>
      </c>
      <c r="B288" s="40" t="s">
        <v>621</v>
      </c>
      <c r="C288" s="39"/>
      <c r="D288" s="39"/>
      <c r="E288" s="39"/>
      <c r="F288" s="41">
        <v>2</v>
      </c>
      <c r="G288" s="39"/>
      <c r="H288" s="39"/>
      <c r="I288" s="39"/>
    </row>
    <row r="289" spans="1:9" ht="13.5" thickBot="1">
      <c r="A289" s="40" t="s">
        <v>335</v>
      </c>
      <c r="B289" s="40" t="s">
        <v>621</v>
      </c>
      <c r="C289" s="39"/>
      <c r="D289" s="39"/>
      <c r="E289" s="39"/>
      <c r="F289" s="41">
        <v>9</v>
      </c>
      <c r="G289" s="39"/>
      <c r="H289" s="39"/>
      <c r="I289" s="39"/>
    </row>
    <row r="290" spans="1:9" ht="13.5" thickBot="1">
      <c r="A290" s="40" t="s">
        <v>336</v>
      </c>
      <c r="B290" s="40" t="s">
        <v>618</v>
      </c>
      <c r="C290" s="39"/>
      <c r="D290" s="39"/>
      <c r="E290" s="39"/>
      <c r="F290" s="41">
        <v>7</v>
      </c>
      <c r="G290" s="39"/>
      <c r="H290" s="39"/>
      <c r="I290" s="39"/>
    </row>
    <row r="291" spans="1:9" ht="13.5" thickBot="1">
      <c r="A291" s="236" t="s">
        <v>337</v>
      </c>
      <c r="B291" s="40" t="s">
        <v>621</v>
      </c>
      <c r="C291" s="39"/>
      <c r="D291" s="39"/>
      <c r="E291" s="39"/>
      <c r="F291" s="41">
        <v>1</v>
      </c>
      <c r="G291" s="39"/>
      <c r="H291" s="39"/>
      <c r="I291" s="39"/>
    </row>
    <row r="292" spans="1:9" ht="13.5" thickBot="1">
      <c r="A292" s="237"/>
      <c r="B292" s="40" t="s">
        <v>618</v>
      </c>
      <c r="C292" s="39"/>
      <c r="D292" s="39"/>
      <c r="E292" s="39"/>
      <c r="F292" s="41">
        <v>1</v>
      </c>
      <c r="G292" s="39"/>
      <c r="H292" s="39"/>
      <c r="I292" s="39"/>
    </row>
    <row r="293" spans="1:9" ht="13.5" thickBot="1">
      <c r="A293" s="236" t="s">
        <v>338</v>
      </c>
      <c r="B293" s="40" t="s">
        <v>621</v>
      </c>
      <c r="C293" s="39"/>
      <c r="D293" s="39"/>
      <c r="E293" s="39"/>
      <c r="F293" s="41">
        <v>1</v>
      </c>
      <c r="G293" s="39"/>
      <c r="H293" s="39"/>
      <c r="I293" s="39"/>
    </row>
    <row r="294" spans="1:9" ht="13.5" thickBot="1">
      <c r="A294" s="237"/>
      <c r="B294" s="40" t="s">
        <v>618</v>
      </c>
      <c r="C294" s="39"/>
      <c r="D294" s="39"/>
      <c r="E294" s="39"/>
      <c r="F294" s="41">
        <v>2</v>
      </c>
      <c r="G294" s="39"/>
      <c r="H294" s="39"/>
      <c r="I294" s="39"/>
    </row>
    <row r="295" spans="1:9" ht="13.5" thickBot="1">
      <c r="A295" s="40" t="s">
        <v>339</v>
      </c>
      <c r="B295" s="40" t="s">
        <v>618</v>
      </c>
      <c r="C295" s="39"/>
      <c r="D295" s="39"/>
      <c r="E295" s="39"/>
      <c r="F295" s="41">
        <v>1</v>
      </c>
      <c r="G295" s="39"/>
      <c r="H295" s="39"/>
      <c r="I295" s="39"/>
    </row>
    <row r="296" spans="1:9" ht="13.5" thickBot="1">
      <c r="A296" s="40" t="s">
        <v>88</v>
      </c>
      <c r="B296" s="40" t="s">
        <v>622</v>
      </c>
      <c r="C296" s="39"/>
      <c r="D296" s="39"/>
      <c r="E296" s="41">
        <v>124</v>
      </c>
      <c r="F296" s="39"/>
      <c r="G296" s="39"/>
      <c r="H296" s="39"/>
      <c r="I296" s="39"/>
    </row>
    <row r="297" spans="1:9" ht="13.5" thickBot="1">
      <c r="A297" s="40" t="s">
        <v>87</v>
      </c>
      <c r="B297" s="40" t="s">
        <v>622</v>
      </c>
      <c r="C297" s="39"/>
      <c r="D297" s="39"/>
      <c r="E297" s="41">
        <v>16</v>
      </c>
      <c r="F297" s="39"/>
      <c r="G297" s="39"/>
      <c r="H297" s="39"/>
      <c r="I297" s="39"/>
    </row>
    <row r="298" spans="1:9" ht="13.5" thickBot="1">
      <c r="A298" s="40" t="s">
        <v>91</v>
      </c>
      <c r="B298" s="40" t="s">
        <v>622</v>
      </c>
      <c r="C298" s="39"/>
      <c r="D298" s="39"/>
      <c r="E298" s="41">
        <v>1465</v>
      </c>
      <c r="F298" s="39"/>
      <c r="G298" s="39"/>
      <c r="H298" s="39"/>
      <c r="I298" s="39"/>
    </row>
    <row r="299" spans="1:9" ht="13.5" thickBot="1">
      <c r="A299" s="40" t="s">
        <v>90</v>
      </c>
      <c r="B299" s="40" t="s">
        <v>622</v>
      </c>
      <c r="C299" s="39"/>
      <c r="D299" s="39"/>
      <c r="E299" s="41">
        <v>1041</v>
      </c>
      <c r="F299" s="39"/>
      <c r="G299" s="39"/>
      <c r="H299" s="39"/>
      <c r="I299" s="39"/>
    </row>
    <row r="300" spans="1:9" ht="13.5" thickBot="1">
      <c r="A300" s="40" t="s">
        <v>89</v>
      </c>
      <c r="B300" s="40" t="s">
        <v>622</v>
      </c>
      <c r="C300" s="39"/>
      <c r="D300" s="39"/>
      <c r="E300" s="41">
        <v>233</v>
      </c>
      <c r="F300" s="39"/>
      <c r="G300" s="39"/>
      <c r="H300" s="39"/>
      <c r="I300" s="39"/>
    </row>
    <row r="301" spans="1:9" ht="13.5" thickBot="1">
      <c r="A301" s="40" t="s">
        <v>340</v>
      </c>
      <c r="B301" s="40" t="s">
        <v>19</v>
      </c>
      <c r="C301" s="39"/>
      <c r="D301" s="39"/>
      <c r="E301" s="39"/>
      <c r="F301" s="39"/>
      <c r="G301" s="41">
        <v>2</v>
      </c>
      <c r="H301" s="39"/>
      <c r="I301" s="39"/>
    </row>
    <row r="302" spans="1:9" ht="13.5" thickBot="1">
      <c r="A302" s="40" t="s">
        <v>341</v>
      </c>
      <c r="B302" s="40" t="s">
        <v>19</v>
      </c>
      <c r="C302" s="39"/>
      <c r="D302" s="39"/>
      <c r="E302" s="39"/>
      <c r="F302" s="39"/>
      <c r="G302" s="41">
        <v>6</v>
      </c>
      <c r="H302" s="39"/>
      <c r="I302" s="39"/>
    </row>
    <row r="303" spans="1:9" ht="13.5" thickBot="1">
      <c r="A303" s="40" t="s">
        <v>342</v>
      </c>
      <c r="B303" s="40" t="s">
        <v>19</v>
      </c>
      <c r="C303" s="39"/>
      <c r="D303" s="39"/>
      <c r="E303" s="39"/>
      <c r="F303" s="39"/>
      <c r="G303" s="41">
        <v>5</v>
      </c>
      <c r="H303" s="39"/>
      <c r="I303" s="39"/>
    </row>
    <row r="304" spans="1:9" ht="13.5" thickBot="1">
      <c r="A304" s="40" t="s">
        <v>343</v>
      </c>
      <c r="B304" s="40" t="s">
        <v>19</v>
      </c>
      <c r="C304" s="39"/>
      <c r="D304" s="39"/>
      <c r="E304" s="39"/>
      <c r="F304" s="39"/>
      <c r="G304" s="41">
        <v>5</v>
      </c>
      <c r="H304" s="39"/>
      <c r="I304" s="39"/>
    </row>
    <row r="305" spans="1:9" ht="13.5" thickBot="1">
      <c r="A305" s="40" t="s">
        <v>344</v>
      </c>
      <c r="B305" s="40" t="s">
        <v>618</v>
      </c>
      <c r="C305" s="39"/>
      <c r="D305" s="39"/>
      <c r="E305" s="39"/>
      <c r="F305" s="41">
        <v>1</v>
      </c>
      <c r="G305" s="39"/>
      <c r="H305" s="39"/>
      <c r="I305" s="39"/>
    </row>
    <row r="306" spans="1:9" ht="13.5" thickBot="1">
      <c r="A306" s="40" t="s">
        <v>345</v>
      </c>
      <c r="B306" s="40" t="s">
        <v>621</v>
      </c>
      <c r="C306" s="39"/>
      <c r="D306" s="39"/>
      <c r="E306" s="39"/>
      <c r="F306" s="41">
        <v>23</v>
      </c>
      <c r="G306" s="39"/>
      <c r="H306" s="39"/>
      <c r="I306" s="39"/>
    </row>
    <row r="307" spans="1:9" ht="13.5" thickBot="1">
      <c r="A307" s="40" t="s">
        <v>346</v>
      </c>
      <c r="B307" s="40" t="s">
        <v>621</v>
      </c>
      <c r="C307" s="39"/>
      <c r="D307" s="39"/>
      <c r="E307" s="39"/>
      <c r="F307" s="41">
        <v>12</v>
      </c>
      <c r="G307" s="39"/>
      <c r="H307" s="39"/>
      <c r="I307" s="39"/>
    </row>
    <row r="308" spans="1:9" ht="13.5" thickBot="1">
      <c r="A308" s="40" t="s">
        <v>347</v>
      </c>
      <c r="B308" s="40" t="s">
        <v>19</v>
      </c>
      <c r="C308" s="39"/>
      <c r="D308" s="39"/>
      <c r="E308" s="39"/>
      <c r="F308" s="39"/>
      <c r="G308" s="41">
        <v>2</v>
      </c>
      <c r="H308" s="39"/>
      <c r="I308" s="39"/>
    </row>
    <row r="309" spans="1:9" ht="13.5" thickBot="1">
      <c r="A309" s="40" t="s">
        <v>348</v>
      </c>
      <c r="B309" s="40" t="s">
        <v>8</v>
      </c>
      <c r="C309" s="41">
        <v>16</v>
      </c>
      <c r="D309" s="39"/>
      <c r="E309" s="39"/>
      <c r="F309" s="39"/>
      <c r="G309" s="39"/>
      <c r="H309" s="39"/>
      <c r="I309" s="39"/>
    </row>
    <row r="310" spans="1:9" ht="13.5" thickBot="1">
      <c r="A310" s="40" t="s">
        <v>349</v>
      </c>
      <c r="B310" s="40" t="s">
        <v>617</v>
      </c>
      <c r="C310" s="39"/>
      <c r="D310" s="39"/>
      <c r="E310" s="39"/>
      <c r="F310" s="39"/>
      <c r="G310" s="39"/>
      <c r="H310" s="39"/>
      <c r="I310" s="41">
        <v>21</v>
      </c>
    </row>
    <row r="311" spans="1:9" ht="13.5" thickBot="1">
      <c r="A311" s="40" t="s">
        <v>350</v>
      </c>
      <c r="B311" s="40" t="s">
        <v>618</v>
      </c>
      <c r="C311" s="39"/>
      <c r="D311" s="39"/>
      <c r="E311" s="39"/>
      <c r="F311" s="41">
        <v>1</v>
      </c>
      <c r="G311" s="39"/>
      <c r="H311" s="39"/>
      <c r="I311" s="39"/>
    </row>
    <row r="312" spans="1:9" ht="13.5" thickBot="1">
      <c r="A312" s="40" t="s">
        <v>351</v>
      </c>
      <c r="B312" s="40" t="s">
        <v>618</v>
      </c>
      <c r="C312" s="39"/>
      <c r="D312" s="39"/>
      <c r="E312" s="39"/>
      <c r="F312" s="41">
        <v>7</v>
      </c>
      <c r="G312" s="39"/>
      <c r="H312" s="39"/>
      <c r="I312" s="39"/>
    </row>
    <row r="313" spans="1:9" ht="13.5" thickBot="1">
      <c r="A313" s="40" t="s">
        <v>352</v>
      </c>
      <c r="B313" s="40" t="s">
        <v>618</v>
      </c>
      <c r="C313" s="39"/>
      <c r="D313" s="39"/>
      <c r="E313" s="39"/>
      <c r="F313" s="41">
        <v>5</v>
      </c>
      <c r="G313" s="39"/>
      <c r="H313" s="39"/>
      <c r="I313" s="39"/>
    </row>
    <row r="314" spans="1:9" ht="13.5" thickBot="1">
      <c r="A314" s="40" t="s">
        <v>353</v>
      </c>
      <c r="B314" s="40" t="s">
        <v>19</v>
      </c>
      <c r="C314" s="39"/>
      <c r="D314" s="39"/>
      <c r="E314" s="39"/>
      <c r="F314" s="39"/>
      <c r="G314" s="41">
        <v>1</v>
      </c>
      <c r="H314" s="39"/>
      <c r="I314" s="39"/>
    </row>
    <row r="315" spans="1:9" ht="13.5" thickBot="1">
      <c r="A315" s="40" t="s">
        <v>354</v>
      </c>
      <c r="B315" s="40" t="s">
        <v>618</v>
      </c>
      <c r="C315" s="39"/>
      <c r="D315" s="39"/>
      <c r="E315" s="39"/>
      <c r="F315" s="41">
        <v>1</v>
      </c>
      <c r="G315" s="39"/>
      <c r="H315" s="39"/>
      <c r="I315" s="39"/>
    </row>
    <row r="316" spans="1:9" ht="13.5" thickBot="1">
      <c r="A316" s="40" t="s">
        <v>355</v>
      </c>
      <c r="B316" s="40" t="s">
        <v>19</v>
      </c>
      <c r="C316" s="39"/>
      <c r="D316" s="39"/>
      <c r="E316" s="39"/>
      <c r="F316" s="39"/>
      <c r="G316" s="41">
        <v>4</v>
      </c>
      <c r="H316" s="39"/>
      <c r="I316" s="39"/>
    </row>
    <row r="317" spans="1:9" ht="13.5" thickBot="1">
      <c r="A317" s="40" t="s">
        <v>356</v>
      </c>
      <c r="B317" s="40" t="s">
        <v>19</v>
      </c>
      <c r="C317" s="39"/>
      <c r="D317" s="39"/>
      <c r="E317" s="39"/>
      <c r="F317" s="39"/>
      <c r="G317" s="41">
        <v>4</v>
      </c>
      <c r="H317" s="39"/>
      <c r="I317" s="39"/>
    </row>
    <row r="318" spans="1:9" ht="13.5" thickBot="1">
      <c r="A318" s="40" t="s">
        <v>357</v>
      </c>
      <c r="B318" s="40" t="s">
        <v>19</v>
      </c>
      <c r="C318" s="39"/>
      <c r="D318" s="39"/>
      <c r="E318" s="39"/>
      <c r="F318" s="39"/>
      <c r="G318" s="41">
        <v>5</v>
      </c>
      <c r="H318" s="39"/>
      <c r="I318" s="39"/>
    </row>
    <row r="319" spans="1:9" ht="13.5" thickBot="1">
      <c r="A319" s="40" t="s">
        <v>358</v>
      </c>
      <c r="B319" s="40" t="s">
        <v>19</v>
      </c>
      <c r="C319" s="39"/>
      <c r="D319" s="39"/>
      <c r="E319" s="39"/>
      <c r="F319" s="39"/>
      <c r="G319" s="41">
        <v>6</v>
      </c>
      <c r="H319" s="39"/>
      <c r="I319" s="39"/>
    </row>
    <row r="320" spans="1:9" ht="13.5" thickBot="1">
      <c r="A320" s="236" t="s">
        <v>359</v>
      </c>
      <c r="B320" s="40" t="s">
        <v>617</v>
      </c>
      <c r="C320" s="39"/>
      <c r="D320" s="39"/>
      <c r="E320" s="39"/>
      <c r="F320" s="39"/>
      <c r="G320" s="39"/>
      <c r="H320" s="39"/>
      <c r="I320" s="41">
        <v>9</v>
      </c>
    </row>
    <row r="321" spans="1:9" ht="13.5" thickBot="1">
      <c r="A321" s="237"/>
      <c r="B321" s="40" t="s">
        <v>19</v>
      </c>
      <c r="C321" s="39"/>
      <c r="D321" s="39"/>
      <c r="E321" s="39"/>
      <c r="F321" s="39"/>
      <c r="G321" s="41">
        <v>5</v>
      </c>
      <c r="H321" s="39"/>
      <c r="I321" s="39"/>
    </row>
    <row r="322" spans="1:9" ht="13.5" thickBot="1">
      <c r="A322" s="40" t="s">
        <v>360</v>
      </c>
      <c r="B322" s="40" t="s">
        <v>19</v>
      </c>
      <c r="C322" s="39"/>
      <c r="D322" s="39"/>
      <c r="E322" s="39"/>
      <c r="F322" s="39"/>
      <c r="G322" s="41">
        <v>2</v>
      </c>
      <c r="H322" s="39"/>
      <c r="I322" s="39"/>
    </row>
    <row r="323" spans="1:9" ht="13.5" thickBot="1">
      <c r="A323" s="40" t="s">
        <v>361</v>
      </c>
      <c r="B323" s="40" t="s">
        <v>19</v>
      </c>
      <c r="C323" s="39"/>
      <c r="D323" s="39"/>
      <c r="E323" s="39"/>
      <c r="F323" s="39"/>
      <c r="G323" s="41">
        <v>1</v>
      </c>
      <c r="H323" s="39"/>
      <c r="I323" s="39"/>
    </row>
    <row r="324" spans="1:9" ht="13.5" thickBot="1">
      <c r="A324" s="40" t="s">
        <v>362</v>
      </c>
      <c r="B324" s="40" t="s">
        <v>19</v>
      </c>
      <c r="C324" s="39"/>
      <c r="D324" s="39"/>
      <c r="E324" s="39"/>
      <c r="F324" s="39"/>
      <c r="G324" s="41">
        <v>3</v>
      </c>
      <c r="H324" s="39"/>
      <c r="I324" s="39"/>
    </row>
    <row r="325" spans="1:9" ht="13.5" thickBot="1">
      <c r="A325" s="40" t="s">
        <v>363</v>
      </c>
      <c r="B325" s="40" t="s">
        <v>19</v>
      </c>
      <c r="C325" s="39"/>
      <c r="D325" s="39"/>
      <c r="E325" s="39"/>
      <c r="F325" s="39"/>
      <c r="G325" s="41">
        <v>8</v>
      </c>
      <c r="H325" s="39"/>
      <c r="I325" s="39"/>
    </row>
    <row r="326" spans="1:9" ht="13.5" thickBot="1">
      <c r="A326" s="40" t="s">
        <v>364</v>
      </c>
      <c r="B326" s="40" t="s">
        <v>19</v>
      </c>
      <c r="C326" s="39"/>
      <c r="D326" s="39"/>
      <c r="E326" s="39"/>
      <c r="F326" s="39"/>
      <c r="G326" s="41">
        <v>1</v>
      </c>
      <c r="H326" s="39"/>
      <c r="I326" s="39"/>
    </row>
    <row r="327" spans="1:9" ht="13.5" thickBot="1">
      <c r="A327" s="40" t="s">
        <v>365</v>
      </c>
      <c r="B327" s="40" t="s">
        <v>19</v>
      </c>
      <c r="C327" s="39"/>
      <c r="D327" s="39"/>
      <c r="E327" s="39"/>
      <c r="F327" s="39"/>
      <c r="G327" s="41">
        <v>6</v>
      </c>
      <c r="H327" s="39"/>
      <c r="I327" s="39"/>
    </row>
    <row r="328" spans="1:9" ht="13.5" thickBot="1">
      <c r="A328" s="40" t="s">
        <v>366</v>
      </c>
      <c r="B328" s="40" t="s">
        <v>19</v>
      </c>
      <c r="C328" s="39"/>
      <c r="D328" s="39"/>
      <c r="E328" s="39"/>
      <c r="F328" s="39"/>
      <c r="G328" s="41">
        <v>8</v>
      </c>
      <c r="H328" s="39"/>
      <c r="I328" s="39"/>
    </row>
    <row r="329" spans="1:9" ht="13.5" thickBot="1">
      <c r="A329" s="40" t="s">
        <v>367</v>
      </c>
      <c r="B329" s="40" t="s">
        <v>19</v>
      </c>
      <c r="C329" s="39"/>
      <c r="D329" s="39"/>
      <c r="E329" s="39"/>
      <c r="F329" s="39"/>
      <c r="G329" s="41">
        <v>6</v>
      </c>
      <c r="H329" s="39"/>
      <c r="I329" s="39"/>
    </row>
    <row r="330" spans="1:9" ht="13.5" thickBot="1">
      <c r="A330" s="40" t="s">
        <v>368</v>
      </c>
      <c r="B330" s="40" t="s">
        <v>19</v>
      </c>
      <c r="C330" s="39"/>
      <c r="D330" s="39"/>
      <c r="E330" s="39"/>
      <c r="F330" s="39"/>
      <c r="G330" s="41">
        <v>7</v>
      </c>
      <c r="H330" s="39"/>
      <c r="I330" s="39"/>
    </row>
    <row r="331" spans="1:9" ht="13.5" thickBot="1">
      <c r="A331" s="40" t="s">
        <v>369</v>
      </c>
      <c r="B331" s="40" t="s">
        <v>19</v>
      </c>
      <c r="C331" s="39"/>
      <c r="D331" s="39"/>
      <c r="E331" s="39"/>
      <c r="F331" s="39"/>
      <c r="G331" s="41">
        <v>1</v>
      </c>
      <c r="H331" s="39"/>
      <c r="I331" s="39"/>
    </row>
    <row r="332" spans="1:9" ht="13.5" thickBot="1">
      <c r="A332" s="40" t="s">
        <v>370</v>
      </c>
      <c r="B332" s="40" t="s">
        <v>19</v>
      </c>
      <c r="C332" s="39"/>
      <c r="D332" s="39"/>
      <c r="E332" s="39"/>
      <c r="F332" s="39"/>
      <c r="G332" s="41">
        <v>8</v>
      </c>
      <c r="H332" s="39"/>
      <c r="I332" s="39"/>
    </row>
    <row r="333" spans="1:9" ht="13.5" thickBot="1">
      <c r="A333" s="40" t="s">
        <v>371</v>
      </c>
      <c r="B333" s="40" t="s">
        <v>19</v>
      </c>
      <c r="C333" s="39"/>
      <c r="D333" s="39"/>
      <c r="E333" s="39"/>
      <c r="F333" s="39"/>
      <c r="G333" s="41">
        <v>4</v>
      </c>
      <c r="H333" s="39"/>
      <c r="I333" s="39"/>
    </row>
    <row r="334" spans="1:9" ht="13.5" thickBot="1">
      <c r="A334" s="40" t="s">
        <v>372</v>
      </c>
      <c r="B334" s="40" t="s">
        <v>621</v>
      </c>
      <c r="C334" s="39"/>
      <c r="D334" s="39"/>
      <c r="E334" s="39"/>
      <c r="F334" s="41">
        <v>3</v>
      </c>
      <c r="G334" s="39"/>
      <c r="H334" s="39"/>
      <c r="I334" s="39"/>
    </row>
    <row r="335" spans="1:9" ht="13.5" thickBot="1">
      <c r="A335" s="40" t="s">
        <v>373</v>
      </c>
      <c r="B335" s="40" t="s">
        <v>19</v>
      </c>
      <c r="C335" s="39"/>
      <c r="D335" s="39"/>
      <c r="E335" s="39"/>
      <c r="F335" s="39"/>
      <c r="G335" s="41">
        <v>3</v>
      </c>
      <c r="H335" s="39"/>
      <c r="I335" s="39"/>
    </row>
    <row r="336" spans="1:9" ht="13.5" thickBot="1">
      <c r="A336" s="40" t="s">
        <v>374</v>
      </c>
      <c r="B336" s="40" t="s">
        <v>19</v>
      </c>
      <c r="C336" s="39"/>
      <c r="D336" s="39"/>
      <c r="E336" s="39"/>
      <c r="F336" s="39"/>
      <c r="G336" s="41">
        <v>1</v>
      </c>
      <c r="H336" s="39"/>
      <c r="I336" s="39"/>
    </row>
    <row r="337" spans="1:9" ht="13.5" thickBot="1">
      <c r="A337" s="40" t="s">
        <v>375</v>
      </c>
      <c r="B337" s="40" t="s">
        <v>619</v>
      </c>
      <c r="C337" s="39"/>
      <c r="D337" s="41">
        <v>1</v>
      </c>
      <c r="E337" s="39"/>
      <c r="F337" s="39"/>
      <c r="G337" s="39"/>
      <c r="H337" s="39"/>
      <c r="I337" s="39"/>
    </row>
    <row r="338" spans="1:9" ht="13.5" thickBot="1">
      <c r="A338" s="236" t="s">
        <v>376</v>
      </c>
      <c r="B338" s="40" t="s">
        <v>619</v>
      </c>
      <c r="C338" s="39"/>
      <c r="D338" s="41">
        <v>2</v>
      </c>
      <c r="E338" s="39"/>
      <c r="F338" s="39"/>
      <c r="G338" s="39"/>
      <c r="H338" s="39"/>
      <c r="I338" s="39"/>
    </row>
    <row r="339" spans="1:9" ht="13.5" thickBot="1">
      <c r="A339" s="237"/>
      <c r="B339" s="40" t="s">
        <v>620</v>
      </c>
      <c r="C339" s="39"/>
      <c r="D339" s="41">
        <v>1</v>
      </c>
      <c r="E339" s="39"/>
      <c r="F339" s="39"/>
      <c r="G339" s="39"/>
      <c r="H339" s="39"/>
      <c r="I339" s="39"/>
    </row>
    <row r="340" spans="1:9" ht="13.5" thickBot="1">
      <c r="A340" s="236" t="s">
        <v>377</v>
      </c>
      <c r="B340" s="40" t="s">
        <v>619</v>
      </c>
      <c r="C340" s="39"/>
      <c r="D340" s="41">
        <v>1</v>
      </c>
      <c r="E340" s="39"/>
      <c r="F340" s="39"/>
      <c r="G340" s="39"/>
      <c r="H340" s="39"/>
      <c r="I340" s="39"/>
    </row>
    <row r="341" spans="1:9" ht="13.5" thickBot="1">
      <c r="A341" s="237"/>
      <c r="B341" s="40" t="s">
        <v>620</v>
      </c>
      <c r="C341" s="39"/>
      <c r="D341" s="41">
        <v>1</v>
      </c>
      <c r="E341" s="39"/>
      <c r="F341" s="39"/>
      <c r="G341" s="39"/>
      <c r="H341" s="39"/>
      <c r="I341" s="39"/>
    </row>
    <row r="342" spans="1:9" ht="13.5" thickBot="1">
      <c r="A342" s="40" t="s">
        <v>378</v>
      </c>
      <c r="B342" s="40" t="s">
        <v>619</v>
      </c>
      <c r="C342" s="39"/>
      <c r="D342" s="41">
        <v>1</v>
      </c>
      <c r="E342" s="39"/>
      <c r="F342" s="39"/>
      <c r="G342" s="39"/>
      <c r="H342" s="39"/>
      <c r="I342" s="39"/>
    </row>
    <row r="343" spans="1:9" ht="13.5" thickBot="1">
      <c r="A343" s="40" t="s">
        <v>379</v>
      </c>
      <c r="B343" s="40" t="s">
        <v>620</v>
      </c>
      <c r="C343" s="39"/>
      <c r="D343" s="41">
        <v>1</v>
      </c>
      <c r="E343" s="39"/>
      <c r="F343" s="39"/>
      <c r="G343" s="39"/>
      <c r="H343" s="39"/>
      <c r="I343" s="39"/>
    </row>
    <row r="344" spans="1:9" ht="13.5" thickBot="1">
      <c r="A344" s="40" t="s">
        <v>380</v>
      </c>
      <c r="B344" s="40" t="s">
        <v>619</v>
      </c>
      <c r="C344" s="39"/>
      <c r="D344" s="41">
        <v>1</v>
      </c>
      <c r="E344" s="39"/>
      <c r="F344" s="39"/>
      <c r="G344" s="39"/>
      <c r="H344" s="39"/>
      <c r="I344" s="39"/>
    </row>
    <row r="345" spans="1:9" ht="13.5" thickBot="1">
      <c r="A345" s="40" t="s">
        <v>381</v>
      </c>
      <c r="B345" s="40" t="s">
        <v>619</v>
      </c>
      <c r="C345" s="39"/>
      <c r="D345" s="41">
        <v>1</v>
      </c>
      <c r="E345" s="39"/>
      <c r="F345" s="39"/>
      <c r="G345" s="39"/>
      <c r="H345" s="39"/>
      <c r="I345" s="39"/>
    </row>
    <row r="346" spans="1:9" ht="13.5" thickBot="1">
      <c r="A346" s="40" t="s">
        <v>382</v>
      </c>
      <c r="B346" s="40" t="s">
        <v>623</v>
      </c>
      <c r="C346" s="39"/>
      <c r="D346" s="39"/>
      <c r="E346" s="39"/>
      <c r="F346" s="39"/>
      <c r="G346" s="39"/>
      <c r="H346" s="41">
        <v>8</v>
      </c>
      <c r="I346" s="39"/>
    </row>
    <row r="347" spans="1:9" ht="13.5" thickBot="1">
      <c r="A347" s="236" t="s">
        <v>383</v>
      </c>
      <c r="B347" s="40" t="s">
        <v>621</v>
      </c>
      <c r="C347" s="39"/>
      <c r="D347" s="39"/>
      <c r="E347" s="39"/>
      <c r="F347" s="41">
        <v>9</v>
      </c>
      <c r="G347" s="39"/>
      <c r="H347" s="39"/>
      <c r="I347" s="39"/>
    </row>
    <row r="348" spans="1:9" ht="13.5" thickBot="1">
      <c r="A348" s="237"/>
      <c r="B348" s="40" t="s">
        <v>618</v>
      </c>
      <c r="C348" s="39"/>
      <c r="D348" s="39"/>
      <c r="E348" s="39"/>
      <c r="F348" s="41">
        <v>1</v>
      </c>
      <c r="G348" s="39"/>
      <c r="H348" s="39"/>
      <c r="I348" s="39"/>
    </row>
    <row r="349" spans="1:9" ht="13.5" thickBot="1">
      <c r="A349" s="40" t="s">
        <v>384</v>
      </c>
      <c r="B349" s="40" t="s">
        <v>618</v>
      </c>
      <c r="C349" s="39"/>
      <c r="D349" s="39"/>
      <c r="E349" s="39"/>
      <c r="F349" s="41">
        <v>2</v>
      </c>
      <c r="G349" s="39"/>
      <c r="H349" s="39"/>
      <c r="I349" s="39"/>
    </row>
    <row r="350" spans="1:9" ht="13.5" thickBot="1">
      <c r="A350" s="236" t="s">
        <v>385</v>
      </c>
      <c r="B350" s="40" t="s">
        <v>617</v>
      </c>
      <c r="C350" s="39"/>
      <c r="D350" s="39"/>
      <c r="E350" s="39"/>
      <c r="F350" s="39"/>
      <c r="G350" s="39"/>
      <c r="H350" s="39"/>
      <c r="I350" s="41">
        <v>1</v>
      </c>
    </row>
    <row r="351" spans="1:9" ht="13.5" thickBot="1">
      <c r="A351" s="237"/>
      <c r="B351" s="40" t="s">
        <v>618</v>
      </c>
      <c r="C351" s="39"/>
      <c r="D351" s="39"/>
      <c r="E351" s="39"/>
      <c r="F351" s="41">
        <v>1</v>
      </c>
      <c r="G351" s="39"/>
      <c r="H351" s="39"/>
      <c r="I351" s="39"/>
    </row>
    <row r="352" spans="1:9" ht="13.5" thickBot="1">
      <c r="A352" s="40" t="s">
        <v>386</v>
      </c>
      <c r="B352" s="40" t="s">
        <v>618</v>
      </c>
      <c r="C352" s="39"/>
      <c r="D352" s="39"/>
      <c r="E352" s="39"/>
      <c r="F352" s="41">
        <v>2</v>
      </c>
      <c r="G352" s="39"/>
      <c r="H352" s="39"/>
      <c r="I352" s="39"/>
    </row>
    <row r="353" spans="1:9" ht="13.5" thickBot="1">
      <c r="A353" s="40" t="s">
        <v>387</v>
      </c>
      <c r="B353" s="40" t="s">
        <v>19</v>
      </c>
      <c r="C353" s="39"/>
      <c r="D353" s="39"/>
      <c r="E353" s="39"/>
      <c r="F353" s="39"/>
      <c r="G353" s="41">
        <v>1</v>
      </c>
      <c r="H353" s="39"/>
      <c r="I353" s="39"/>
    </row>
    <row r="354" spans="1:9" ht="13.5" thickBot="1">
      <c r="A354" s="40" t="s">
        <v>388</v>
      </c>
      <c r="B354" s="40" t="s">
        <v>618</v>
      </c>
      <c r="C354" s="39"/>
      <c r="D354" s="39"/>
      <c r="E354" s="39"/>
      <c r="F354" s="41">
        <v>1</v>
      </c>
      <c r="G354" s="39"/>
      <c r="H354" s="39"/>
      <c r="I354" s="39"/>
    </row>
    <row r="355" spans="1:9" ht="13.5" thickBot="1">
      <c r="A355" s="40" t="s">
        <v>389</v>
      </c>
      <c r="B355" s="40" t="s">
        <v>19</v>
      </c>
      <c r="C355" s="39"/>
      <c r="D355" s="39"/>
      <c r="E355" s="39"/>
      <c r="F355" s="39"/>
      <c r="G355" s="41">
        <v>1</v>
      </c>
      <c r="H355" s="39"/>
      <c r="I355" s="39"/>
    </row>
    <row r="356" spans="1:9" ht="13.5" thickBot="1">
      <c r="A356" s="40" t="s">
        <v>390</v>
      </c>
      <c r="B356" s="40" t="s">
        <v>19</v>
      </c>
      <c r="C356" s="39"/>
      <c r="D356" s="39"/>
      <c r="E356" s="39"/>
      <c r="F356" s="39"/>
      <c r="G356" s="41">
        <v>5</v>
      </c>
      <c r="H356" s="39"/>
      <c r="I356" s="39"/>
    </row>
    <row r="357" spans="1:9" ht="13.5" thickBot="1">
      <c r="A357" s="40" t="s">
        <v>391</v>
      </c>
      <c r="B357" s="40" t="s">
        <v>617</v>
      </c>
      <c r="C357" s="39"/>
      <c r="D357" s="39"/>
      <c r="E357" s="39"/>
      <c r="F357" s="39"/>
      <c r="G357" s="39"/>
      <c r="H357" s="39"/>
      <c r="I357" s="41">
        <v>4</v>
      </c>
    </row>
    <row r="358" spans="1:9" ht="13.5" thickBot="1">
      <c r="A358" s="236" t="s">
        <v>392</v>
      </c>
      <c r="B358" s="40" t="s">
        <v>617</v>
      </c>
      <c r="C358" s="39"/>
      <c r="D358" s="39"/>
      <c r="E358" s="39"/>
      <c r="F358" s="39"/>
      <c r="G358" s="39"/>
      <c r="H358" s="39"/>
      <c r="I358" s="41">
        <v>1</v>
      </c>
    </row>
    <row r="359" spans="1:9" ht="13.5" thickBot="1">
      <c r="A359" s="246"/>
      <c r="B359" s="40" t="s">
        <v>621</v>
      </c>
      <c r="C359" s="39"/>
      <c r="D359" s="39"/>
      <c r="E359" s="39"/>
      <c r="F359" s="41">
        <v>7</v>
      </c>
      <c r="G359" s="39"/>
      <c r="H359" s="39"/>
      <c r="I359" s="39"/>
    </row>
    <row r="360" spans="1:9" ht="13.5" thickBot="1">
      <c r="A360" s="237"/>
      <c r="B360" s="40" t="s">
        <v>618</v>
      </c>
      <c r="C360" s="39"/>
      <c r="D360" s="39"/>
      <c r="E360" s="39"/>
      <c r="F360" s="41">
        <v>9</v>
      </c>
      <c r="G360" s="39"/>
      <c r="H360" s="39"/>
      <c r="I360" s="39"/>
    </row>
    <row r="361" spans="1:9" ht="13.5" thickBot="1">
      <c r="A361" s="236" t="s">
        <v>393</v>
      </c>
      <c r="B361" s="40" t="s">
        <v>617</v>
      </c>
      <c r="C361" s="39"/>
      <c r="D361" s="39"/>
      <c r="E361" s="39"/>
      <c r="F361" s="39"/>
      <c r="G361" s="39"/>
      <c r="H361" s="39"/>
      <c r="I361" s="41">
        <v>1</v>
      </c>
    </row>
    <row r="362" spans="1:9" ht="13.5" thickBot="1">
      <c r="A362" s="237"/>
      <c r="B362" s="40" t="s">
        <v>618</v>
      </c>
      <c r="C362" s="39"/>
      <c r="D362" s="39"/>
      <c r="E362" s="39"/>
      <c r="F362" s="41">
        <v>7</v>
      </c>
      <c r="G362" s="39"/>
      <c r="H362" s="39"/>
      <c r="I362" s="39"/>
    </row>
    <row r="363" spans="1:9" ht="13.5" thickBot="1">
      <c r="A363" s="236" t="s">
        <v>394</v>
      </c>
      <c r="B363" s="40" t="s">
        <v>617</v>
      </c>
      <c r="C363" s="39"/>
      <c r="D363" s="39"/>
      <c r="E363" s="39"/>
      <c r="F363" s="39"/>
      <c r="G363" s="39"/>
      <c r="H363" s="39"/>
      <c r="I363" s="41">
        <v>1</v>
      </c>
    </row>
    <row r="364" spans="1:9" ht="13.5" thickBot="1">
      <c r="A364" s="237"/>
      <c r="B364" s="40" t="s">
        <v>618</v>
      </c>
      <c r="C364" s="39"/>
      <c r="D364" s="39"/>
      <c r="E364" s="39"/>
      <c r="F364" s="41">
        <v>1</v>
      </c>
      <c r="G364" s="39"/>
      <c r="H364" s="39"/>
      <c r="I364" s="39"/>
    </row>
    <row r="365" spans="1:9" ht="13.5" thickBot="1">
      <c r="A365" s="40" t="s">
        <v>395</v>
      </c>
      <c r="B365" s="40" t="s">
        <v>617</v>
      </c>
      <c r="C365" s="39"/>
      <c r="D365" s="39"/>
      <c r="E365" s="39"/>
      <c r="F365" s="39"/>
      <c r="G365" s="39"/>
      <c r="H365" s="39"/>
      <c r="I365" s="41">
        <v>1</v>
      </c>
    </row>
    <row r="366" spans="1:9" ht="13.5" thickBot="1">
      <c r="A366" s="40" t="s">
        <v>396</v>
      </c>
      <c r="B366" s="40" t="s">
        <v>19</v>
      </c>
      <c r="C366" s="39"/>
      <c r="D366" s="39"/>
      <c r="E366" s="39"/>
      <c r="F366" s="39"/>
      <c r="G366" s="41">
        <v>3</v>
      </c>
      <c r="H366" s="39"/>
      <c r="I366" s="39"/>
    </row>
    <row r="367" spans="1:9" ht="13.5" thickBot="1">
      <c r="A367" s="236" t="s">
        <v>397</v>
      </c>
      <c r="B367" s="40" t="s">
        <v>619</v>
      </c>
      <c r="C367" s="39"/>
      <c r="D367" s="41">
        <v>5</v>
      </c>
      <c r="E367" s="39"/>
      <c r="F367" s="39"/>
      <c r="G367" s="39"/>
      <c r="H367" s="39"/>
      <c r="I367" s="39"/>
    </row>
    <row r="368" spans="1:9" ht="13.5" thickBot="1">
      <c r="A368" s="237"/>
      <c r="B368" s="40" t="s">
        <v>620</v>
      </c>
      <c r="C368" s="39"/>
      <c r="D368" s="41">
        <v>321</v>
      </c>
      <c r="E368" s="39"/>
      <c r="F368" s="39"/>
      <c r="G368" s="39"/>
      <c r="H368" s="39"/>
      <c r="I368" s="39"/>
    </row>
    <row r="369" spans="1:9" ht="13.5" thickBot="1">
      <c r="A369" s="40" t="s">
        <v>398</v>
      </c>
      <c r="B369" s="40" t="s">
        <v>19</v>
      </c>
      <c r="C369" s="39"/>
      <c r="D369" s="39"/>
      <c r="E369" s="39"/>
      <c r="F369" s="39"/>
      <c r="G369" s="41">
        <v>4</v>
      </c>
      <c r="H369" s="39"/>
      <c r="I369" s="39"/>
    </row>
    <row r="370" spans="1:9" ht="13.5" thickBot="1">
      <c r="A370" s="40" t="s">
        <v>399</v>
      </c>
      <c r="B370" s="40" t="s">
        <v>19</v>
      </c>
      <c r="C370" s="39"/>
      <c r="D370" s="39"/>
      <c r="E370" s="39"/>
      <c r="F370" s="39"/>
      <c r="G370" s="41">
        <v>12</v>
      </c>
      <c r="H370" s="39"/>
      <c r="I370" s="39"/>
    </row>
    <row r="371" spans="1:9" ht="13.5" thickBot="1">
      <c r="A371" s="40" t="s">
        <v>400</v>
      </c>
      <c r="B371" s="40" t="s">
        <v>19</v>
      </c>
      <c r="C371" s="39"/>
      <c r="D371" s="39"/>
      <c r="E371" s="39"/>
      <c r="F371" s="39"/>
      <c r="G371" s="41">
        <v>13</v>
      </c>
      <c r="H371" s="39"/>
      <c r="I371" s="39"/>
    </row>
    <row r="372" spans="1:9" ht="13.5" thickBot="1">
      <c r="A372" s="40" t="s">
        <v>401</v>
      </c>
      <c r="B372" s="40" t="s">
        <v>19</v>
      </c>
      <c r="C372" s="39"/>
      <c r="D372" s="39"/>
      <c r="E372" s="39"/>
      <c r="F372" s="39"/>
      <c r="G372" s="41">
        <v>1</v>
      </c>
      <c r="H372" s="39"/>
      <c r="I372" s="39"/>
    </row>
    <row r="373" spans="1:9" ht="13.5" thickBot="1">
      <c r="A373" s="40" t="s">
        <v>402</v>
      </c>
      <c r="B373" s="40" t="s">
        <v>19</v>
      </c>
      <c r="C373" s="39"/>
      <c r="D373" s="39"/>
      <c r="E373" s="39"/>
      <c r="F373" s="39"/>
      <c r="G373" s="41">
        <v>1</v>
      </c>
      <c r="H373" s="39"/>
      <c r="I373" s="39"/>
    </row>
    <row r="374" spans="1:9" ht="13.5" thickBot="1">
      <c r="A374" s="40" t="s">
        <v>403</v>
      </c>
      <c r="B374" s="40" t="s">
        <v>19</v>
      </c>
      <c r="C374" s="39"/>
      <c r="D374" s="39"/>
      <c r="E374" s="39"/>
      <c r="F374" s="39"/>
      <c r="G374" s="41">
        <v>9</v>
      </c>
      <c r="H374" s="39"/>
      <c r="I374" s="39"/>
    </row>
    <row r="375" spans="1:9" ht="13.5" thickBot="1">
      <c r="A375" s="40" t="s">
        <v>404</v>
      </c>
      <c r="B375" s="40" t="s">
        <v>19</v>
      </c>
      <c r="C375" s="39"/>
      <c r="D375" s="39"/>
      <c r="E375" s="39"/>
      <c r="F375" s="39"/>
      <c r="G375" s="41">
        <v>6</v>
      </c>
      <c r="H375" s="39"/>
      <c r="I375" s="39"/>
    </row>
    <row r="376" spans="1:9" ht="13.5" thickBot="1">
      <c r="A376" s="236" t="s">
        <v>405</v>
      </c>
      <c r="B376" s="40" t="s">
        <v>617</v>
      </c>
      <c r="C376" s="39"/>
      <c r="D376" s="39"/>
      <c r="E376" s="39"/>
      <c r="F376" s="39"/>
      <c r="G376" s="39"/>
      <c r="H376" s="39"/>
      <c r="I376" s="41">
        <v>1</v>
      </c>
    </row>
    <row r="377" spans="1:9" ht="13.5" thickBot="1">
      <c r="A377" s="237"/>
      <c r="B377" s="40" t="s">
        <v>618</v>
      </c>
      <c r="C377" s="39"/>
      <c r="D377" s="39"/>
      <c r="E377" s="39"/>
      <c r="F377" s="41">
        <v>10</v>
      </c>
      <c r="G377" s="39"/>
      <c r="H377" s="39"/>
      <c r="I377" s="39"/>
    </row>
    <row r="378" spans="1:9" ht="13.5" thickBot="1">
      <c r="A378" s="40" t="s">
        <v>406</v>
      </c>
      <c r="B378" s="40" t="s">
        <v>618</v>
      </c>
      <c r="C378" s="39"/>
      <c r="D378" s="39"/>
      <c r="E378" s="39"/>
      <c r="F378" s="41">
        <v>20</v>
      </c>
      <c r="G378" s="39"/>
      <c r="H378" s="39"/>
      <c r="I378" s="39"/>
    </row>
    <row r="379" spans="1:9" ht="13.5" thickBot="1">
      <c r="A379" s="40" t="s">
        <v>407</v>
      </c>
      <c r="B379" s="40" t="s">
        <v>618</v>
      </c>
      <c r="C379" s="39"/>
      <c r="D379" s="39"/>
      <c r="E379" s="39"/>
      <c r="F379" s="41">
        <v>8</v>
      </c>
      <c r="G379" s="39"/>
      <c r="H379" s="39"/>
      <c r="I379" s="39"/>
    </row>
    <row r="380" spans="1:9" ht="13.5" thickBot="1">
      <c r="A380" s="40" t="s">
        <v>408</v>
      </c>
      <c r="B380" s="40" t="s">
        <v>19</v>
      </c>
      <c r="C380" s="39"/>
      <c r="D380" s="39"/>
      <c r="E380" s="39"/>
      <c r="F380" s="39"/>
      <c r="G380" s="41">
        <v>3</v>
      </c>
      <c r="H380" s="39"/>
      <c r="I380" s="39"/>
    </row>
    <row r="381" spans="1:9" ht="13.5" thickBot="1">
      <c r="A381" s="40" t="s">
        <v>409</v>
      </c>
      <c r="B381" s="40" t="s">
        <v>19</v>
      </c>
      <c r="C381" s="39"/>
      <c r="D381" s="39"/>
      <c r="E381" s="39"/>
      <c r="F381" s="39"/>
      <c r="G381" s="41">
        <v>1</v>
      </c>
      <c r="H381" s="39"/>
      <c r="I381" s="39"/>
    </row>
    <row r="382" spans="1:9" ht="13.5" thickBot="1">
      <c r="A382" s="40" t="s">
        <v>410</v>
      </c>
      <c r="B382" s="40" t="s">
        <v>621</v>
      </c>
      <c r="C382" s="39"/>
      <c r="D382" s="39"/>
      <c r="E382" s="39"/>
      <c r="F382" s="41">
        <v>3</v>
      </c>
      <c r="G382" s="39"/>
      <c r="H382" s="39"/>
      <c r="I382" s="39"/>
    </row>
    <row r="383" spans="1:9" ht="13.5" thickBot="1">
      <c r="A383" s="40" t="s">
        <v>411</v>
      </c>
      <c r="B383" s="40" t="s">
        <v>621</v>
      </c>
      <c r="C383" s="39"/>
      <c r="D383" s="39"/>
      <c r="E383" s="39"/>
      <c r="F383" s="41">
        <v>3</v>
      </c>
      <c r="G383" s="39"/>
      <c r="H383" s="39"/>
      <c r="I383" s="39"/>
    </row>
    <row r="384" spans="1:9" ht="13.5" thickBot="1">
      <c r="A384" s="40" t="s">
        <v>412</v>
      </c>
      <c r="B384" s="40" t="s">
        <v>621</v>
      </c>
      <c r="C384" s="39"/>
      <c r="D384" s="39"/>
      <c r="E384" s="39"/>
      <c r="F384" s="41">
        <v>2</v>
      </c>
      <c r="G384" s="39"/>
      <c r="H384" s="39"/>
      <c r="I384" s="39"/>
    </row>
    <row r="385" spans="1:9" ht="13.5" thickBot="1">
      <c r="A385" s="40" t="s">
        <v>413</v>
      </c>
      <c r="B385" s="40" t="s">
        <v>621</v>
      </c>
      <c r="C385" s="39"/>
      <c r="D385" s="39"/>
      <c r="E385" s="39"/>
      <c r="F385" s="41">
        <v>1</v>
      </c>
      <c r="G385" s="39"/>
      <c r="H385" s="39"/>
      <c r="I385" s="39"/>
    </row>
    <row r="386" spans="1:9" ht="13.5" thickBot="1">
      <c r="A386" s="40" t="s">
        <v>414</v>
      </c>
      <c r="B386" s="40" t="s">
        <v>618</v>
      </c>
      <c r="C386" s="39"/>
      <c r="D386" s="39"/>
      <c r="E386" s="39"/>
      <c r="F386" s="41">
        <v>1</v>
      </c>
      <c r="G386" s="39"/>
      <c r="H386" s="39"/>
      <c r="I386" s="39"/>
    </row>
    <row r="387" spans="1:9" ht="13.5" thickBot="1">
      <c r="A387" s="236" t="s">
        <v>415</v>
      </c>
      <c r="B387" s="40" t="s">
        <v>617</v>
      </c>
      <c r="C387" s="39"/>
      <c r="D387" s="39"/>
      <c r="E387" s="39"/>
      <c r="F387" s="39"/>
      <c r="G387" s="39"/>
      <c r="H387" s="39"/>
      <c r="I387" s="41">
        <v>2</v>
      </c>
    </row>
    <row r="388" spans="1:9" ht="13.5" thickBot="1">
      <c r="A388" s="237"/>
      <c r="B388" s="40" t="s">
        <v>19</v>
      </c>
      <c r="C388" s="39"/>
      <c r="D388" s="39"/>
      <c r="E388" s="39"/>
      <c r="F388" s="39"/>
      <c r="G388" s="41">
        <v>9</v>
      </c>
      <c r="H388" s="39"/>
      <c r="I388" s="39"/>
    </row>
    <row r="389" spans="1:9" ht="13.5" thickBot="1">
      <c r="A389" s="40" t="s">
        <v>416</v>
      </c>
      <c r="B389" s="40" t="s">
        <v>19</v>
      </c>
      <c r="C389" s="39"/>
      <c r="D389" s="39"/>
      <c r="E389" s="39"/>
      <c r="F389" s="39"/>
      <c r="G389" s="41">
        <v>1</v>
      </c>
      <c r="H389" s="39"/>
      <c r="I389" s="39"/>
    </row>
    <row r="390" spans="1:9" ht="13.5" thickBot="1">
      <c r="A390" s="40" t="s">
        <v>417</v>
      </c>
      <c r="B390" s="40" t="s">
        <v>19</v>
      </c>
      <c r="C390" s="39"/>
      <c r="D390" s="39"/>
      <c r="E390" s="39"/>
      <c r="F390" s="39"/>
      <c r="G390" s="41">
        <v>1</v>
      </c>
      <c r="H390" s="39"/>
      <c r="I390" s="39"/>
    </row>
    <row r="391" spans="1:9" ht="13.5" thickBot="1">
      <c r="A391" s="40" t="s">
        <v>418</v>
      </c>
      <c r="B391" s="40" t="s">
        <v>19</v>
      </c>
      <c r="C391" s="39"/>
      <c r="D391" s="39"/>
      <c r="E391" s="39"/>
      <c r="F391" s="39"/>
      <c r="G391" s="41">
        <v>3</v>
      </c>
      <c r="H391" s="39"/>
      <c r="I391" s="39"/>
    </row>
    <row r="392" spans="1:9" ht="13.5" thickBot="1">
      <c r="A392" s="40" t="s">
        <v>419</v>
      </c>
      <c r="B392" s="40" t="s">
        <v>618</v>
      </c>
      <c r="C392" s="39"/>
      <c r="D392" s="39"/>
      <c r="E392" s="39"/>
      <c r="F392" s="41">
        <v>17</v>
      </c>
      <c r="G392" s="39"/>
      <c r="H392" s="39"/>
      <c r="I392" s="39"/>
    </row>
    <row r="393" spans="1:9" ht="13.5" thickBot="1">
      <c r="A393" s="40" t="s">
        <v>420</v>
      </c>
      <c r="B393" s="40" t="s">
        <v>19</v>
      </c>
      <c r="C393" s="39"/>
      <c r="D393" s="39"/>
      <c r="E393" s="39"/>
      <c r="F393" s="39"/>
      <c r="G393" s="41">
        <v>1</v>
      </c>
      <c r="H393" s="39"/>
      <c r="I393" s="39"/>
    </row>
    <row r="394" spans="1:9" ht="13.5" thickBot="1">
      <c r="A394" s="40" t="s">
        <v>421</v>
      </c>
      <c r="B394" s="40" t="s">
        <v>19</v>
      </c>
      <c r="C394" s="39"/>
      <c r="D394" s="39"/>
      <c r="E394" s="39"/>
      <c r="F394" s="39"/>
      <c r="G394" s="41">
        <v>5</v>
      </c>
      <c r="H394" s="39"/>
      <c r="I394" s="39"/>
    </row>
    <row r="395" spans="1:9" ht="13.5" thickBot="1">
      <c r="A395" s="40" t="s">
        <v>422</v>
      </c>
      <c r="B395" s="40" t="s">
        <v>19</v>
      </c>
      <c r="C395" s="39"/>
      <c r="D395" s="39"/>
      <c r="E395" s="39"/>
      <c r="F395" s="39"/>
      <c r="G395" s="41">
        <v>1</v>
      </c>
      <c r="H395" s="39"/>
      <c r="I395" s="39"/>
    </row>
    <row r="396" spans="1:9" ht="13.5" thickBot="1">
      <c r="A396" s="40" t="s">
        <v>423</v>
      </c>
      <c r="B396" s="40" t="s">
        <v>19</v>
      </c>
      <c r="C396" s="39"/>
      <c r="D396" s="39"/>
      <c r="E396" s="39"/>
      <c r="F396" s="39"/>
      <c r="G396" s="41">
        <v>1</v>
      </c>
      <c r="H396" s="39"/>
      <c r="I396" s="39"/>
    </row>
    <row r="397" spans="1:9" ht="13.5" thickBot="1">
      <c r="A397" s="40" t="s">
        <v>424</v>
      </c>
      <c r="B397" s="40" t="s">
        <v>19</v>
      </c>
      <c r="C397" s="39"/>
      <c r="D397" s="39"/>
      <c r="E397" s="39"/>
      <c r="F397" s="39"/>
      <c r="G397" s="41">
        <v>1</v>
      </c>
      <c r="H397" s="39"/>
      <c r="I397" s="39"/>
    </row>
    <row r="398" spans="1:9" ht="13.5" thickBot="1">
      <c r="A398" s="40" t="s">
        <v>425</v>
      </c>
      <c r="B398" s="40" t="s">
        <v>19</v>
      </c>
      <c r="C398" s="39"/>
      <c r="D398" s="39"/>
      <c r="E398" s="39"/>
      <c r="F398" s="39"/>
      <c r="G398" s="41">
        <v>1</v>
      </c>
      <c r="H398" s="39"/>
      <c r="I398" s="39"/>
    </row>
    <row r="399" spans="1:9" ht="13.5" thickBot="1">
      <c r="A399" s="40" t="s">
        <v>426</v>
      </c>
      <c r="B399" s="40" t="s">
        <v>19</v>
      </c>
      <c r="C399" s="39"/>
      <c r="D399" s="39"/>
      <c r="E399" s="39"/>
      <c r="F399" s="39"/>
      <c r="G399" s="41">
        <v>2</v>
      </c>
      <c r="H399" s="39"/>
      <c r="I399" s="39"/>
    </row>
    <row r="400" spans="1:9" ht="13.5" thickBot="1">
      <c r="A400" s="40" t="s">
        <v>427</v>
      </c>
      <c r="B400" s="40" t="s">
        <v>19</v>
      </c>
      <c r="C400" s="39"/>
      <c r="D400" s="39"/>
      <c r="E400" s="39"/>
      <c r="F400" s="39"/>
      <c r="G400" s="41">
        <v>5</v>
      </c>
      <c r="H400" s="39"/>
      <c r="I400" s="39"/>
    </row>
    <row r="401" spans="1:9" ht="13.5" thickBot="1">
      <c r="A401" s="40" t="s">
        <v>428</v>
      </c>
      <c r="B401" s="40" t="s">
        <v>19</v>
      </c>
      <c r="C401" s="39"/>
      <c r="D401" s="39"/>
      <c r="E401" s="39"/>
      <c r="F401" s="39"/>
      <c r="G401" s="41">
        <v>1</v>
      </c>
      <c r="H401" s="39"/>
      <c r="I401" s="39"/>
    </row>
    <row r="402" spans="1:9" ht="13.5" thickBot="1">
      <c r="A402" s="40" t="s">
        <v>429</v>
      </c>
      <c r="B402" s="40" t="s">
        <v>19</v>
      </c>
      <c r="C402" s="39"/>
      <c r="D402" s="39"/>
      <c r="E402" s="39"/>
      <c r="F402" s="39"/>
      <c r="G402" s="41">
        <v>10</v>
      </c>
      <c r="H402" s="39"/>
      <c r="I402" s="39"/>
    </row>
    <row r="403" spans="1:9" ht="13.5" thickBot="1">
      <c r="A403" s="40" t="s">
        <v>430</v>
      </c>
      <c r="B403" s="40" t="s">
        <v>19</v>
      </c>
      <c r="C403" s="39"/>
      <c r="D403" s="39"/>
      <c r="E403" s="39"/>
      <c r="F403" s="39"/>
      <c r="G403" s="41">
        <v>3</v>
      </c>
      <c r="H403" s="39"/>
      <c r="I403" s="39"/>
    </row>
    <row r="404" spans="1:9" ht="13.5" thickBot="1">
      <c r="A404" s="40" t="s">
        <v>431</v>
      </c>
      <c r="B404" s="40" t="s">
        <v>19</v>
      </c>
      <c r="C404" s="39"/>
      <c r="D404" s="39"/>
      <c r="E404" s="39"/>
      <c r="F404" s="39"/>
      <c r="G404" s="41">
        <v>3</v>
      </c>
      <c r="H404" s="39"/>
      <c r="I404" s="39"/>
    </row>
    <row r="405" spans="1:9" ht="13.5" thickBot="1">
      <c r="A405" s="40" t="s">
        <v>432</v>
      </c>
      <c r="B405" s="40" t="s">
        <v>19</v>
      </c>
      <c r="C405" s="39"/>
      <c r="D405" s="39"/>
      <c r="E405" s="39"/>
      <c r="F405" s="39"/>
      <c r="G405" s="41">
        <v>9</v>
      </c>
      <c r="H405" s="39"/>
      <c r="I405" s="39"/>
    </row>
    <row r="406" spans="1:9" ht="13.5" thickBot="1">
      <c r="A406" s="40" t="s">
        <v>433</v>
      </c>
      <c r="B406" s="40" t="s">
        <v>19</v>
      </c>
      <c r="C406" s="39"/>
      <c r="D406" s="39"/>
      <c r="E406" s="39"/>
      <c r="F406" s="39"/>
      <c r="G406" s="41">
        <v>8</v>
      </c>
      <c r="H406" s="39"/>
      <c r="I406" s="39"/>
    </row>
    <row r="407" spans="1:9" ht="13.5" thickBot="1">
      <c r="A407" s="40" t="s">
        <v>434</v>
      </c>
      <c r="B407" s="40" t="s">
        <v>19</v>
      </c>
      <c r="C407" s="39"/>
      <c r="D407" s="39"/>
      <c r="E407" s="39"/>
      <c r="F407" s="39"/>
      <c r="G407" s="41">
        <v>1</v>
      </c>
      <c r="H407" s="39"/>
      <c r="I407" s="39"/>
    </row>
    <row r="408" spans="1:9" ht="13.5" thickBot="1">
      <c r="A408" s="40" t="s">
        <v>435</v>
      </c>
      <c r="B408" s="40" t="s">
        <v>19</v>
      </c>
      <c r="C408" s="39"/>
      <c r="D408" s="39"/>
      <c r="E408" s="39"/>
      <c r="F408" s="39"/>
      <c r="G408" s="41">
        <v>1</v>
      </c>
      <c r="H408" s="39"/>
      <c r="I408" s="39"/>
    </row>
    <row r="409" spans="1:9" ht="13.5" thickBot="1">
      <c r="A409" s="40" t="s">
        <v>436</v>
      </c>
      <c r="B409" s="40" t="s">
        <v>19</v>
      </c>
      <c r="C409" s="39"/>
      <c r="D409" s="39"/>
      <c r="E409" s="39"/>
      <c r="F409" s="39"/>
      <c r="G409" s="41">
        <v>2</v>
      </c>
      <c r="H409" s="39"/>
      <c r="I409" s="39"/>
    </row>
    <row r="410" spans="1:9" ht="13.5" thickBot="1">
      <c r="A410" s="40" t="s">
        <v>437</v>
      </c>
      <c r="B410" s="40" t="s">
        <v>19</v>
      </c>
      <c r="C410" s="39"/>
      <c r="D410" s="39"/>
      <c r="E410" s="39"/>
      <c r="F410" s="39"/>
      <c r="G410" s="41">
        <v>1</v>
      </c>
      <c r="H410" s="39"/>
      <c r="I410" s="39"/>
    </row>
    <row r="411" spans="1:9" ht="13.5" thickBot="1">
      <c r="A411" s="40" t="s">
        <v>438</v>
      </c>
      <c r="B411" s="40" t="s">
        <v>19</v>
      </c>
      <c r="C411" s="39"/>
      <c r="D411" s="39"/>
      <c r="E411" s="39"/>
      <c r="F411" s="39"/>
      <c r="G411" s="41">
        <v>1</v>
      </c>
      <c r="H411" s="39"/>
      <c r="I411" s="39"/>
    </row>
    <row r="412" spans="1:9" ht="13.5" thickBot="1">
      <c r="A412" s="40" t="s">
        <v>439</v>
      </c>
      <c r="B412" s="40" t="s">
        <v>19</v>
      </c>
      <c r="C412" s="39"/>
      <c r="D412" s="39"/>
      <c r="E412" s="39"/>
      <c r="F412" s="39"/>
      <c r="G412" s="41">
        <v>1</v>
      </c>
      <c r="H412" s="39"/>
      <c r="I412" s="39"/>
    </row>
    <row r="413" spans="1:9" ht="13.5" thickBot="1">
      <c r="A413" s="40" t="s">
        <v>440</v>
      </c>
      <c r="B413" s="40" t="s">
        <v>19</v>
      </c>
      <c r="C413" s="39"/>
      <c r="D413" s="39"/>
      <c r="E413" s="39"/>
      <c r="F413" s="39"/>
      <c r="G413" s="41">
        <v>2</v>
      </c>
      <c r="H413" s="39"/>
      <c r="I413" s="39"/>
    </row>
    <row r="414" spans="1:9" ht="13.5" thickBot="1">
      <c r="A414" s="40" t="s">
        <v>441</v>
      </c>
      <c r="B414" s="40" t="s">
        <v>617</v>
      </c>
      <c r="C414" s="39"/>
      <c r="D414" s="39"/>
      <c r="E414" s="39"/>
      <c r="F414" s="39"/>
      <c r="G414" s="39"/>
      <c r="H414" s="39"/>
      <c r="I414" s="41">
        <v>1</v>
      </c>
    </row>
    <row r="415" spans="1:9" ht="13.5" thickBot="1">
      <c r="A415" s="40" t="s">
        <v>442</v>
      </c>
      <c r="B415" s="40" t="s">
        <v>19</v>
      </c>
      <c r="C415" s="39"/>
      <c r="D415" s="39"/>
      <c r="E415" s="39"/>
      <c r="F415" s="39"/>
      <c r="G415" s="41">
        <v>2</v>
      </c>
      <c r="H415" s="39"/>
      <c r="I415" s="39"/>
    </row>
    <row r="416" spans="1:9" ht="13.5" thickBot="1">
      <c r="A416" s="40" t="s">
        <v>443</v>
      </c>
      <c r="B416" s="40" t="s">
        <v>618</v>
      </c>
      <c r="C416" s="39"/>
      <c r="D416" s="39"/>
      <c r="E416" s="39"/>
      <c r="F416" s="41">
        <v>2</v>
      </c>
      <c r="G416" s="39"/>
      <c r="H416" s="39"/>
      <c r="I416" s="39"/>
    </row>
    <row r="417" spans="1:9" ht="13.5" thickBot="1">
      <c r="A417" s="236" t="s">
        <v>444</v>
      </c>
      <c r="B417" s="40" t="s">
        <v>619</v>
      </c>
      <c r="C417" s="39"/>
      <c r="D417" s="41">
        <v>3</v>
      </c>
      <c r="E417" s="39"/>
      <c r="F417" s="39"/>
      <c r="G417" s="39"/>
      <c r="H417" s="39"/>
      <c r="I417" s="39"/>
    </row>
    <row r="418" spans="1:9" ht="13.5" thickBot="1">
      <c r="A418" s="237"/>
      <c r="B418" s="40" t="s">
        <v>620</v>
      </c>
      <c r="C418" s="39"/>
      <c r="D418" s="41">
        <v>9</v>
      </c>
      <c r="E418" s="39"/>
      <c r="F418" s="39"/>
      <c r="G418" s="39"/>
      <c r="H418" s="39"/>
      <c r="I418" s="39"/>
    </row>
    <row r="419" spans="1:9" ht="13.5" thickBot="1">
      <c r="A419" s="236" t="s">
        <v>445</v>
      </c>
      <c r="B419" s="40" t="s">
        <v>619</v>
      </c>
      <c r="C419" s="39"/>
      <c r="D419" s="41">
        <v>1</v>
      </c>
      <c r="E419" s="39"/>
      <c r="F419" s="39"/>
      <c r="G419" s="39"/>
      <c r="H419" s="39"/>
      <c r="I419" s="39"/>
    </row>
    <row r="420" spans="1:9" ht="13.5" thickBot="1">
      <c r="A420" s="237"/>
      <c r="B420" s="40" t="s">
        <v>620</v>
      </c>
      <c r="C420" s="39"/>
      <c r="D420" s="41">
        <v>1</v>
      </c>
      <c r="E420" s="39"/>
      <c r="F420" s="39"/>
      <c r="G420" s="39"/>
      <c r="H420" s="39"/>
      <c r="I420" s="39"/>
    </row>
    <row r="421" spans="1:9" ht="13.5" thickBot="1">
      <c r="A421" s="40" t="s">
        <v>446</v>
      </c>
      <c r="B421" s="40" t="s">
        <v>618</v>
      </c>
      <c r="C421" s="39"/>
      <c r="D421" s="39"/>
      <c r="E421" s="39"/>
      <c r="F421" s="41">
        <v>1</v>
      </c>
      <c r="G421" s="39"/>
      <c r="H421" s="39"/>
      <c r="I421" s="39"/>
    </row>
    <row r="422" spans="1:9" ht="13.5" thickBot="1">
      <c r="A422" s="236" t="s">
        <v>447</v>
      </c>
      <c r="B422" s="40" t="s">
        <v>621</v>
      </c>
      <c r="C422" s="39"/>
      <c r="D422" s="39"/>
      <c r="E422" s="39"/>
      <c r="F422" s="41">
        <v>11</v>
      </c>
      <c r="G422" s="39"/>
      <c r="H422" s="39"/>
      <c r="I422" s="39"/>
    </row>
    <row r="423" spans="1:9" ht="13.5" thickBot="1">
      <c r="A423" s="237"/>
      <c r="B423" s="40" t="s">
        <v>618</v>
      </c>
      <c r="C423" s="39"/>
      <c r="D423" s="39"/>
      <c r="E423" s="39"/>
      <c r="F423" s="41">
        <v>3</v>
      </c>
      <c r="G423" s="39"/>
      <c r="H423" s="39"/>
      <c r="I423" s="39"/>
    </row>
    <row r="424" spans="1:9" ht="13.5" thickBot="1">
      <c r="A424" s="40" t="s">
        <v>448</v>
      </c>
      <c r="B424" s="40" t="s">
        <v>19</v>
      </c>
      <c r="C424" s="39"/>
      <c r="D424" s="39"/>
      <c r="E424" s="39"/>
      <c r="F424" s="39"/>
      <c r="G424" s="41">
        <v>2</v>
      </c>
      <c r="H424" s="39"/>
      <c r="I424" s="39"/>
    </row>
    <row r="425" spans="1:9" ht="13.5" thickBot="1">
      <c r="A425" s="40" t="s">
        <v>449</v>
      </c>
      <c r="B425" s="40" t="s">
        <v>19</v>
      </c>
      <c r="C425" s="39"/>
      <c r="D425" s="39"/>
      <c r="E425" s="39"/>
      <c r="F425" s="39"/>
      <c r="G425" s="41">
        <v>2</v>
      </c>
      <c r="H425" s="39"/>
      <c r="I425" s="39"/>
    </row>
    <row r="426" spans="1:9" ht="13.5" thickBot="1">
      <c r="A426" s="40" t="s">
        <v>450</v>
      </c>
      <c r="B426" s="40" t="s">
        <v>19</v>
      </c>
      <c r="C426" s="39"/>
      <c r="D426" s="39"/>
      <c r="E426" s="39"/>
      <c r="F426" s="39"/>
      <c r="G426" s="41">
        <v>2</v>
      </c>
      <c r="H426" s="39"/>
      <c r="I426" s="39"/>
    </row>
    <row r="427" spans="1:9" ht="13.5" thickBot="1">
      <c r="A427" s="40" t="s">
        <v>451</v>
      </c>
      <c r="B427" s="40" t="s">
        <v>618</v>
      </c>
      <c r="C427" s="39"/>
      <c r="D427" s="39"/>
      <c r="E427" s="39"/>
      <c r="F427" s="41">
        <v>4</v>
      </c>
      <c r="G427" s="39"/>
      <c r="H427" s="39"/>
      <c r="I427" s="39"/>
    </row>
    <row r="428" spans="1:9" ht="13.5" thickBot="1">
      <c r="A428" s="40" t="s">
        <v>452</v>
      </c>
      <c r="B428" s="40" t="s">
        <v>621</v>
      </c>
      <c r="C428" s="39"/>
      <c r="D428" s="39"/>
      <c r="E428" s="39"/>
      <c r="F428" s="41">
        <v>3</v>
      </c>
      <c r="G428" s="39"/>
      <c r="H428" s="39"/>
      <c r="I428" s="39"/>
    </row>
    <row r="429" spans="1:9" ht="13.5" thickBot="1">
      <c r="A429" s="40" t="s">
        <v>453</v>
      </c>
      <c r="B429" s="40" t="s">
        <v>621</v>
      </c>
      <c r="C429" s="39"/>
      <c r="D429" s="39"/>
      <c r="E429" s="39"/>
      <c r="F429" s="41">
        <v>4</v>
      </c>
      <c r="G429" s="39"/>
      <c r="H429" s="39"/>
      <c r="I429" s="39"/>
    </row>
    <row r="430" spans="1:9" ht="13.5" thickBot="1">
      <c r="A430" s="40" t="s">
        <v>454</v>
      </c>
      <c r="B430" s="40" t="s">
        <v>621</v>
      </c>
      <c r="C430" s="39"/>
      <c r="D430" s="39"/>
      <c r="E430" s="39"/>
      <c r="F430" s="41">
        <v>1</v>
      </c>
      <c r="G430" s="39"/>
      <c r="H430" s="39"/>
      <c r="I430" s="39"/>
    </row>
    <row r="431" spans="1:9" ht="13.5" thickBot="1">
      <c r="A431" s="40" t="s">
        <v>455</v>
      </c>
      <c r="B431" s="40" t="s">
        <v>621</v>
      </c>
      <c r="C431" s="39"/>
      <c r="D431" s="39"/>
      <c r="E431" s="39"/>
      <c r="F431" s="41">
        <v>1</v>
      </c>
      <c r="G431" s="39"/>
      <c r="H431" s="39"/>
      <c r="I431" s="39"/>
    </row>
    <row r="432" spans="1:9" ht="13.5" thickBot="1">
      <c r="A432" s="40" t="s">
        <v>456</v>
      </c>
      <c r="B432" s="40" t="s">
        <v>618</v>
      </c>
      <c r="C432" s="39"/>
      <c r="D432" s="39"/>
      <c r="E432" s="39"/>
      <c r="F432" s="41">
        <v>1</v>
      </c>
      <c r="G432" s="39"/>
      <c r="H432" s="39"/>
      <c r="I432" s="39"/>
    </row>
    <row r="433" spans="1:9" ht="13.5" thickBot="1">
      <c r="A433" s="40" t="s">
        <v>457</v>
      </c>
      <c r="B433" s="40" t="s">
        <v>621</v>
      </c>
      <c r="C433" s="39"/>
      <c r="D433" s="39"/>
      <c r="E433" s="39"/>
      <c r="F433" s="41">
        <v>5</v>
      </c>
      <c r="G433" s="39"/>
      <c r="H433" s="39"/>
      <c r="I433" s="39"/>
    </row>
    <row r="434" spans="1:9" ht="13.5" thickBot="1">
      <c r="A434" s="40" t="s">
        <v>458</v>
      </c>
      <c r="B434" s="40" t="s">
        <v>621</v>
      </c>
      <c r="C434" s="39"/>
      <c r="D434" s="39"/>
      <c r="E434" s="39"/>
      <c r="F434" s="41">
        <v>1</v>
      </c>
      <c r="G434" s="39"/>
      <c r="H434" s="39"/>
      <c r="I434" s="39"/>
    </row>
    <row r="435" spans="1:9" ht="13.5" thickBot="1">
      <c r="A435" s="40" t="s">
        <v>459</v>
      </c>
      <c r="B435" s="40" t="s">
        <v>621</v>
      </c>
      <c r="C435" s="39"/>
      <c r="D435" s="39"/>
      <c r="E435" s="39"/>
      <c r="F435" s="41">
        <v>1</v>
      </c>
      <c r="G435" s="39"/>
      <c r="H435" s="39"/>
      <c r="I435" s="39"/>
    </row>
    <row r="436" spans="1:9" ht="13.5" thickBot="1">
      <c r="A436" s="40" t="s">
        <v>460</v>
      </c>
      <c r="B436" s="40" t="s">
        <v>621</v>
      </c>
      <c r="C436" s="39"/>
      <c r="D436" s="39"/>
      <c r="E436" s="39"/>
      <c r="F436" s="41">
        <v>1</v>
      </c>
      <c r="G436" s="39"/>
      <c r="H436" s="39"/>
      <c r="I436" s="39"/>
    </row>
    <row r="437" spans="1:9" ht="13.5" thickBot="1">
      <c r="A437" s="40" t="s">
        <v>461</v>
      </c>
      <c r="B437" s="40" t="s">
        <v>618</v>
      </c>
      <c r="C437" s="39"/>
      <c r="D437" s="39"/>
      <c r="E437" s="39"/>
      <c r="F437" s="41">
        <v>4</v>
      </c>
      <c r="G437" s="39"/>
      <c r="H437" s="39"/>
      <c r="I437" s="39"/>
    </row>
    <row r="438" spans="1:9" ht="13.5" thickBot="1">
      <c r="A438" s="40" t="s">
        <v>462</v>
      </c>
      <c r="B438" s="40" t="s">
        <v>618</v>
      </c>
      <c r="C438" s="39"/>
      <c r="D438" s="39"/>
      <c r="E438" s="39"/>
      <c r="F438" s="41">
        <v>1</v>
      </c>
      <c r="G438" s="39"/>
      <c r="H438" s="39"/>
      <c r="I438" s="39"/>
    </row>
    <row r="439" spans="1:9" ht="13.5" thickBot="1">
      <c r="A439" s="40" t="s">
        <v>463</v>
      </c>
      <c r="B439" s="40" t="s">
        <v>618</v>
      </c>
      <c r="C439" s="39"/>
      <c r="D439" s="39"/>
      <c r="E439" s="39"/>
      <c r="F439" s="41">
        <v>1</v>
      </c>
      <c r="G439" s="39"/>
      <c r="H439" s="39"/>
      <c r="I439" s="39"/>
    </row>
    <row r="440" spans="1:9" ht="13.5" thickBot="1">
      <c r="A440" s="236" t="s">
        <v>464</v>
      </c>
      <c r="B440" s="40" t="s">
        <v>617</v>
      </c>
      <c r="C440" s="39"/>
      <c r="D440" s="39"/>
      <c r="E440" s="39"/>
      <c r="F440" s="39"/>
      <c r="G440" s="39"/>
      <c r="H440" s="39"/>
      <c r="I440" s="41">
        <v>1</v>
      </c>
    </row>
    <row r="441" spans="1:9" ht="13.5" thickBot="1">
      <c r="A441" s="237"/>
      <c r="B441" s="40" t="s">
        <v>19</v>
      </c>
      <c r="C441" s="39"/>
      <c r="D441" s="39"/>
      <c r="E441" s="39"/>
      <c r="F441" s="39"/>
      <c r="G441" s="41">
        <v>2</v>
      </c>
      <c r="H441" s="39"/>
      <c r="I441" s="39"/>
    </row>
    <row r="442" spans="1:9" ht="13.5" thickBot="1">
      <c r="A442" s="40" t="s">
        <v>465</v>
      </c>
      <c r="B442" s="40" t="s">
        <v>618</v>
      </c>
      <c r="C442" s="39"/>
      <c r="D442" s="39"/>
      <c r="E442" s="39"/>
      <c r="F442" s="41">
        <v>5</v>
      </c>
      <c r="G442" s="39"/>
      <c r="H442" s="39"/>
      <c r="I442" s="39"/>
    </row>
    <row r="443" spans="1:9" ht="13.5" thickBot="1">
      <c r="A443" s="40" t="s">
        <v>466</v>
      </c>
      <c r="B443" s="40" t="s">
        <v>618</v>
      </c>
      <c r="C443" s="39"/>
      <c r="D443" s="39"/>
      <c r="E443" s="39"/>
      <c r="F443" s="41">
        <v>1</v>
      </c>
      <c r="G443" s="39"/>
      <c r="H443" s="39"/>
      <c r="I443" s="39"/>
    </row>
    <row r="444" spans="1:9" ht="13.5" thickBot="1">
      <c r="A444" s="40" t="s">
        <v>467</v>
      </c>
      <c r="B444" s="40" t="s">
        <v>621</v>
      </c>
      <c r="C444" s="39"/>
      <c r="D444" s="39"/>
      <c r="E444" s="39"/>
      <c r="F444" s="41">
        <v>5</v>
      </c>
      <c r="G444" s="39"/>
      <c r="H444" s="39"/>
      <c r="I444" s="39"/>
    </row>
    <row r="445" spans="1:9" ht="13.5" thickBot="1">
      <c r="A445" s="40" t="s">
        <v>468</v>
      </c>
      <c r="B445" s="40" t="s">
        <v>618</v>
      </c>
      <c r="C445" s="39"/>
      <c r="D445" s="39"/>
      <c r="E445" s="39"/>
      <c r="F445" s="41">
        <v>5</v>
      </c>
      <c r="G445" s="39"/>
      <c r="H445" s="39"/>
      <c r="I445" s="39"/>
    </row>
    <row r="446" spans="1:9" ht="13.5" thickBot="1">
      <c r="A446" s="40" t="s">
        <v>469</v>
      </c>
      <c r="B446" s="40" t="s">
        <v>621</v>
      </c>
      <c r="C446" s="39"/>
      <c r="D446" s="39"/>
      <c r="E446" s="39"/>
      <c r="F446" s="41">
        <v>2</v>
      </c>
      <c r="G446" s="39"/>
      <c r="H446" s="39"/>
      <c r="I446" s="39"/>
    </row>
    <row r="447" spans="1:9" ht="13.5" thickBot="1">
      <c r="A447" s="236" t="s">
        <v>470</v>
      </c>
      <c r="B447" s="40" t="s">
        <v>621</v>
      </c>
      <c r="C447" s="39"/>
      <c r="D447" s="39"/>
      <c r="E447" s="39"/>
      <c r="F447" s="41">
        <v>15</v>
      </c>
      <c r="G447" s="39"/>
      <c r="H447" s="39"/>
      <c r="I447" s="39"/>
    </row>
    <row r="448" spans="1:9" ht="13.5" thickBot="1">
      <c r="A448" s="237"/>
      <c r="B448" s="40" t="s">
        <v>618</v>
      </c>
      <c r="C448" s="39"/>
      <c r="D448" s="39"/>
      <c r="E448" s="39"/>
      <c r="F448" s="41">
        <v>5</v>
      </c>
      <c r="G448" s="39"/>
      <c r="H448" s="39"/>
      <c r="I448" s="39"/>
    </row>
    <row r="449" spans="1:9" ht="13.5" thickBot="1">
      <c r="A449" s="236" t="s">
        <v>471</v>
      </c>
      <c r="B449" s="40" t="s">
        <v>621</v>
      </c>
      <c r="C449" s="39"/>
      <c r="D449" s="39"/>
      <c r="E449" s="39"/>
      <c r="F449" s="41">
        <v>1</v>
      </c>
      <c r="G449" s="39"/>
      <c r="H449" s="39"/>
      <c r="I449" s="39"/>
    </row>
    <row r="450" spans="1:9" ht="13.5" thickBot="1">
      <c r="A450" s="237"/>
      <c r="B450" s="40" t="s">
        <v>618</v>
      </c>
      <c r="C450" s="39"/>
      <c r="D450" s="39"/>
      <c r="E450" s="39"/>
      <c r="F450" s="41">
        <v>2</v>
      </c>
      <c r="G450" s="39"/>
      <c r="H450" s="39"/>
      <c r="I450" s="39"/>
    </row>
    <row r="451" spans="1:9" ht="13.5" thickBot="1">
      <c r="A451" s="40" t="s">
        <v>472</v>
      </c>
      <c r="B451" s="40" t="s">
        <v>623</v>
      </c>
      <c r="C451" s="39"/>
      <c r="D451" s="39"/>
      <c r="E451" s="39"/>
      <c r="F451" s="39"/>
      <c r="G451" s="39"/>
      <c r="H451" s="41">
        <v>5</v>
      </c>
      <c r="I451" s="39"/>
    </row>
    <row r="452" spans="1:9" ht="13.5" thickBot="1">
      <c r="A452" s="40" t="s">
        <v>473</v>
      </c>
      <c r="B452" s="40" t="s">
        <v>623</v>
      </c>
      <c r="C452" s="39"/>
      <c r="D452" s="39"/>
      <c r="E452" s="39"/>
      <c r="F452" s="39"/>
      <c r="G452" s="39"/>
      <c r="H452" s="41">
        <v>300</v>
      </c>
      <c r="I452" s="39"/>
    </row>
    <row r="453" spans="1:9" ht="13.5" thickBot="1">
      <c r="A453" s="40" t="s">
        <v>474</v>
      </c>
      <c r="B453" s="40" t="s">
        <v>623</v>
      </c>
      <c r="C453" s="39"/>
      <c r="D453" s="39"/>
      <c r="E453" s="39"/>
      <c r="F453" s="39"/>
      <c r="G453" s="39"/>
      <c r="H453" s="41">
        <v>2</v>
      </c>
      <c r="I453" s="39"/>
    </row>
    <row r="454" spans="1:9" ht="13.5" thickBot="1">
      <c r="A454" s="40" t="s">
        <v>475</v>
      </c>
      <c r="B454" s="40" t="s">
        <v>19</v>
      </c>
      <c r="C454" s="39"/>
      <c r="D454" s="39"/>
      <c r="E454" s="39"/>
      <c r="F454" s="39"/>
      <c r="G454" s="41">
        <v>1</v>
      </c>
      <c r="H454" s="39"/>
      <c r="I454" s="39"/>
    </row>
    <row r="455" spans="1:9" ht="13.5" thickBot="1">
      <c r="A455" s="40" t="s">
        <v>476</v>
      </c>
      <c r="B455" s="40" t="s">
        <v>623</v>
      </c>
      <c r="C455" s="39"/>
      <c r="D455" s="39"/>
      <c r="E455" s="39"/>
      <c r="F455" s="39"/>
      <c r="G455" s="39"/>
      <c r="H455" s="41">
        <v>10</v>
      </c>
      <c r="I455" s="39"/>
    </row>
    <row r="456" spans="1:9" ht="13.5" thickBot="1">
      <c r="A456" s="40" t="s">
        <v>477</v>
      </c>
      <c r="B456" s="40" t="s">
        <v>621</v>
      </c>
      <c r="C456" s="39"/>
      <c r="D456" s="39"/>
      <c r="E456" s="39"/>
      <c r="F456" s="41">
        <v>2</v>
      </c>
      <c r="G456" s="39"/>
      <c r="H456" s="39"/>
      <c r="I456" s="39"/>
    </row>
    <row r="457" spans="1:9" ht="13.5" thickBot="1">
      <c r="A457" s="40" t="s">
        <v>478</v>
      </c>
      <c r="B457" s="40" t="s">
        <v>19</v>
      </c>
      <c r="C457" s="39"/>
      <c r="D457" s="39"/>
      <c r="E457" s="39"/>
      <c r="F457" s="39"/>
      <c r="G457" s="41">
        <v>2</v>
      </c>
      <c r="H457" s="39"/>
      <c r="I457" s="39"/>
    </row>
    <row r="458" spans="1:9" ht="13.5" thickBot="1">
      <c r="A458" s="236" t="s">
        <v>479</v>
      </c>
      <c r="B458" s="40" t="s">
        <v>619</v>
      </c>
      <c r="C458" s="39"/>
      <c r="D458" s="41">
        <v>94</v>
      </c>
      <c r="E458" s="39"/>
      <c r="F458" s="39"/>
      <c r="G458" s="39"/>
      <c r="H458" s="39"/>
      <c r="I458" s="39"/>
    </row>
    <row r="459" spans="1:9" ht="13.5" thickBot="1">
      <c r="A459" s="237"/>
      <c r="B459" s="40" t="s">
        <v>620</v>
      </c>
      <c r="C459" s="39"/>
      <c r="D459" s="41">
        <v>297</v>
      </c>
      <c r="E459" s="39"/>
      <c r="F459" s="39"/>
      <c r="G459" s="39"/>
      <c r="H459" s="39"/>
      <c r="I459" s="39"/>
    </row>
    <row r="460" spans="1:9" ht="13.5" thickBot="1">
      <c r="A460" s="236" t="s">
        <v>480</v>
      </c>
      <c r="B460" s="40" t="s">
        <v>619</v>
      </c>
      <c r="C460" s="39"/>
      <c r="D460" s="41">
        <v>14</v>
      </c>
      <c r="E460" s="39"/>
      <c r="F460" s="39"/>
      <c r="G460" s="39"/>
      <c r="H460" s="39"/>
      <c r="I460" s="39"/>
    </row>
    <row r="461" spans="1:9" ht="13.5" thickBot="1">
      <c r="A461" s="237"/>
      <c r="B461" s="40" t="s">
        <v>620</v>
      </c>
      <c r="C461" s="39"/>
      <c r="D461" s="41">
        <v>26</v>
      </c>
      <c r="E461" s="39"/>
      <c r="F461" s="39"/>
      <c r="G461" s="39"/>
      <c r="H461" s="39"/>
      <c r="I461" s="39"/>
    </row>
    <row r="462" spans="1:9" ht="13.5" thickBot="1">
      <c r="A462" s="236" t="s">
        <v>481</v>
      </c>
      <c r="B462" s="40" t="s">
        <v>617</v>
      </c>
      <c r="C462" s="39"/>
      <c r="D462" s="39"/>
      <c r="E462" s="39"/>
      <c r="F462" s="39"/>
      <c r="G462" s="39"/>
      <c r="H462" s="39"/>
      <c r="I462" s="41">
        <v>4</v>
      </c>
    </row>
    <row r="463" spans="1:9" ht="13.5" thickBot="1">
      <c r="A463" s="237"/>
      <c r="B463" s="40" t="s">
        <v>19</v>
      </c>
      <c r="C463" s="39"/>
      <c r="D463" s="39"/>
      <c r="E463" s="39"/>
      <c r="F463" s="39"/>
      <c r="G463" s="41">
        <v>44</v>
      </c>
      <c r="H463" s="39"/>
      <c r="I463" s="39"/>
    </row>
    <row r="464" spans="1:9" ht="13.5" thickBot="1">
      <c r="A464" s="236" t="s">
        <v>482</v>
      </c>
      <c r="B464" s="40" t="s">
        <v>617</v>
      </c>
      <c r="C464" s="39"/>
      <c r="D464" s="39"/>
      <c r="E464" s="39"/>
      <c r="F464" s="39"/>
      <c r="G464" s="39"/>
      <c r="H464" s="39"/>
      <c r="I464" s="41">
        <v>5</v>
      </c>
    </row>
    <row r="465" spans="1:9" ht="13.5" thickBot="1">
      <c r="A465" s="237"/>
      <c r="B465" s="40" t="s">
        <v>19</v>
      </c>
      <c r="C465" s="39"/>
      <c r="D465" s="39"/>
      <c r="E465" s="39"/>
      <c r="F465" s="39"/>
      <c r="G465" s="41">
        <v>142</v>
      </c>
      <c r="H465" s="39"/>
      <c r="I465" s="39"/>
    </row>
    <row r="466" spans="1:9" ht="13.5" thickBot="1">
      <c r="A466" s="236" t="s">
        <v>483</v>
      </c>
      <c r="B466" s="40" t="s">
        <v>617</v>
      </c>
      <c r="C466" s="39"/>
      <c r="D466" s="39"/>
      <c r="E466" s="39"/>
      <c r="F466" s="39"/>
      <c r="G466" s="39"/>
      <c r="H466" s="39"/>
      <c r="I466" s="41">
        <v>1</v>
      </c>
    </row>
    <row r="467" spans="1:9" ht="13.5" thickBot="1">
      <c r="A467" s="237"/>
      <c r="B467" s="40" t="s">
        <v>19</v>
      </c>
      <c r="C467" s="39"/>
      <c r="D467" s="39"/>
      <c r="E467" s="39"/>
      <c r="F467" s="39"/>
      <c r="G467" s="41">
        <v>230</v>
      </c>
      <c r="H467" s="39"/>
      <c r="I467" s="39"/>
    </row>
    <row r="468" spans="1:9" ht="13.5" thickBot="1">
      <c r="A468" s="40" t="s">
        <v>484</v>
      </c>
      <c r="B468" s="40" t="s">
        <v>19</v>
      </c>
      <c r="C468" s="39"/>
      <c r="D468" s="39"/>
      <c r="E468" s="39"/>
      <c r="F468" s="39"/>
      <c r="G468" s="41">
        <v>225</v>
      </c>
      <c r="H468" s="39"/>
      <c r="I468" s="39"/>
    </row>
    <row r="469" spans="1:9" ht="13.5" thickBot="1">
      <c r="A469" s="236" t="s">
        <v>485</v>
      </c>
      <c r="B469" s="40" t="s">
        <v>617</v>
      </c>
      <c r="C469" s="39"/>
      <c r="D469" s="39"/>
      <c r="E469" s="39"/>
      <c r="F469" s="39"/>
      <c r="G469" s="39"/>
      <c r="H469" s="39"/>
      <c r="I469" s="41">
        <v>1</v>
      </c>
    </row>
    <row r="470" spans="1:9" ht="13.5" thickBot="1">
      <c r="A470" s="237"/>
      <c r="B470" s="40" t="s">
        <v>19</v>
      </c>
      <c r="C470" s="39"/>
      <c r="D470" s="39"/>
      <c r="E470" s="39"/>
      <c r="F470" s="39"/>
      <c r="G470" s="41">
        <v>87</v>
      </c>
      <c r="H470" s="39"/>
      <c r="I470" s="39"/>
    </row>
    <row r="471" spans="1:9" ht="13.5" thickBot="1">
      <c r="A471" s="40" t="s">
        <v>486</v>
      </c>
      <c r="B471" s="40" t="s">
        <v>19</v>
      </c>
      <c r="C471" s="39"/>
      <c r="D471" s="39"/>
      <c r="E471" s="39"/>
      <c r="F471" s="39"/>
      <c r="G471" s="41">
        <v>17</v>
      </c>
      <c r="H471" s="39"/>
      <c r="I471" s="39"/>
    </row>
    <row r="472" spans="1:9" ht="13.5" thickBot="1">
      <c r="A472" s="236" t="s">
        <v>487</v>
      </c>
      <c r="B472" s="40" t="s">
        <v>617</v>
      </c>
      <c r="C472" s="39"/>
      <c r="D472" s="39"/>
      <c r="E472" s="39"/>
      <c r="F472" s="39"/>
      <c r="G472" s="39"/>
      <c r="H472" s="39"/>
      <c r="I472" s="41">
        <v>4</v>
      </c>
    </row>
    <row r="473" spans="1:9" ht="13.5" thickBot="1">
      <c r="A473" s="237"/>
      <c r="B473" s="40" t="s">
        <v>19</v>
      </c>
      <c r="C473" s="39"/>
      <c r="D473" s="39"/>
      <c r="E473" s="39"/>
      <c r="F473" s="39"/>
      <c r="G473" s="41">
        <v>90</v>
      </c>
      <c r="H473" s="39"/>
      <c r="I473" s="39"/>
    </row>
    <row r="474" spans="1:9" ht="13.5" thickBot="1">
      <c r="A474" s="40" t="s">
        <v>488</v>
      </c>
      <c r="B474" s="40" t="s">
        <v>19</v>
      </c>
      <c r="C474" s="39"/>
      <c r="D474" s="39"/>
      <c r="E474" s="39"/>
      <c r="F474" s="39"/>
      <c r="G474" s="41">
        <v>30</v>
      </c>
      <c r="H474" s="39"/>
      <c r="I474" s="39"/>
    </row>
    <row r="475" spans="1:9" ht="13.5" thickBot="1">
      <c r="A475" s="40" t="s">
        <v>489</v>
      </c>
      <c r="B475" s="40" t="s">
        <v>19</v>
      </c>
      <c r="C475" s="39"/>
      <c r="D475" s="39"/>
      <c r="E475" s="39"/>
      <c r="F475" s="39"/>
      <c r="G475" s="41">
        <v>1</v>
      </c>
      <c r="H475" s="39"/>
      <c r="I475" s="39"/>
    </row>
    <row r="476" spans="1:9" ht="13.5" thickBot="1">
      <c r="A476" s="40" t="s">
        <v>490</v>
      </c>
      <c r="B476" s="40" t="s">
        <v>19</v>
      </c>
      <c r="C476" s="39"/>
      <c r="D476" s="39"/>
      <c r="E476" s="39"/>
      <c r="F476" s="39"/>
      <c r="G476" s="41">
        <v>3</v>
      </c>
      <c r="H476" s="39"/>
      <c r="I476" s="39"/>
    </row>
    <row r="477" spans="1:9" ht="13.5" thickBot="1">
      <c r="A477" s="40" t="s">
        <v>491</v>
      </c>
      <c r="B477" s="40" t="s">
        <v>19</v>
      </c>
      <c r="C477" s="39"/>
      <c r="D477" s="39"/>
      <c r="E477" s="39"/>
      <c r="F477" s="39"/>
      <c r="G477" s="41">
        <v>7</v>
      </c>
      <c r="H477" s="39"/>
      <c r="I477" s="39"/>
    </row>
    <row r="478" spans="1:9" ht="13.5" thickBot="1">
      <c r="A478" s="40" t="s">
        <v>492</v>
      </c>
      <c r="B478" s="40" t="s">
        <v>19</v>
      </c>
      <c r="C478" s="39"/>
      <c r="D478" s="39"/>
      <c r="E478" s="39"/>
      <c r="F478" s="39"/>
      <c r="G478" s="41">
        <v>4</v>
      </c>
      <c r="H478" s="39"/>
      <c r="I478" s="39"/>
    </row>
    <row r="479" spans="1:9" ht="13.5" thickBot="1">
      <c r="A479" s="40" t="s">
        <v>493</v>
      </c>
      <c r="B479" s="40" t="s">
        <v>19</v>
      </c>
      <c r="C479" s="39"/>
      <c r="D479" s="39"/>
      <c r="E479" s="39"/>
      <c r="F479" s="39"/>
      <c r="G479" s="41">
        <v>2</v>
      </c>
      <c r="H479" s="39"/>
      <c r="I479" s="39"/>
    </row>
    <row r="480" spans="1:9" ht="13.5" thickBot="1">
      <c r="A480" s="40" t="s">
        <v>494</v>
      </c>
      <c r="B480" s="40" t="s">
        <v>19</v>
      </c>
      <c r="C480" s="39"/>
      <c r="D480" s="39"/>
      <c r="E480" s="39"/>
      <c r="F480" s="39"/>
      <c r="G480" s="41">
        <v>2</v>
      </c>
      <c r="H480" s="39"/>
      <c r="I480" s="39"/>
    </row>
    <row r="481" spans="1:9" ht="13.5" thickBot="1">
      <c r="A481" s="40" t="s">
        <v>495</v>
      </c>
      <c r="B481" s="40" t="s">
        <v>19</v>
      </c>
      <c r="C481" s="39"/>
      <c r="D481" s="39"/>
      <c r="E481" s="39"/>
      <c r="F481" s="39"/>
      <c r="G481" s="41">
        <v>2</v>
      </c>
      <c r="H481" s="39"/>
      <c r="I481" s="39"/>
    </row>
    <row r="482" spans="1:9" ht="13.5" thickBot="1">
      <c r="A482" s="40" t="s">
        <v>496</v>
      </c>
      <c r="B482" s="40" t="s">
        <v>618</v>
      </c>
      <c r="C482" s="39"/>
      <c r="D482" s="39"/>
      <c r="E482" s="39"/>
      <c r="F482" s="41">
        <v>4</v>
      </c>
      <c r="G482" s="39"/>
      <c r="H482" s="39"/>
      <c r="I482" s="39"/>
    </row>
    <row r="483" spans="1:9" ht="13.5" thickBot="1">
      <c r="A483" s="40" t="s">
        <v>497</v>
      </c>
      <c r="B483" s="40" t="s">
        <v>618</v>
      </c>
      <c r="C483" s="39"/>
      <c r="D483" s="39"/>
      <c r="E483" s="39"/>
      <c r="F483" s="41">
        <v>3</v>
      </c>
      <c r="G483" s="39"/>
      <c r="H483" s="39"/>
      <c r="I483" s="39"/>
    </row>
    <row r="484" spans="1:9" ht="13.5" thickBot="1">
      <c r="A484" s="40" t="s">
        <v>498</v>
      </c>
      <c r="B484" s="40" t="s">
        <v>618</v>
      </c>
      <c r="C484" s="39"/>
      <c r="D484" s="39"/>
      <c r="E484" s="39"/>
      <c r="F484" s="41">
        <v>13</v>
      </c>
      <c r="G484" s="39"/>
      <c r="H484" s="39"/>
      <c r="I484" s="39"/>
    </row>
    <row r="485" spans="1:9" ht="13.5" thickBot="1">
      <c r="A485" s="40" t="s">
        <v>499</v>
      </c>
      <c r="B485" s="40" t="s">
        <v>618</v>
      </c>
      <c r="C485" s="39"/>
      <c r="D485" s="39"/>
      <c r="E485" s="39"/>
      <c r="F485" s="41">
        <v>16</v>
      </c>
      <c r="G485" s="39"/>
      <c r="H485" s="39"/>
      <c r="I485" s="39"/>
    </row>
    <row r="486" spans="1:9" ht="13.5" thickBot="1">
      <c r="A486" s="40" t="s">
        <v>500</v>
      </c>
      <c r="B486" s="40" t="s">
        <v>19</v>
      </c>
      <c r="C486" s="39"/>
      <c r="D486" s="39"/>
      <c r="E486" s="39"/>
      <c r="F486" s="39"/>
      <c r="G486" s="41">
        <v>20</v>
      </c>
      <c r="H486" s="39"/>
      <c r="I486" s="39"/>
    </row>
    <row r="487" spans="1:9" ht="13.5" thickBot="1">
      <c r="A487" s="236" t="s">
        <v>501</v>
      </c>
      <c r="B487" s="40" t="s">
        <v>617</v>
      </c>
      <c r="C487" s="39"/>
      <c r="D487" s="39"/>
      <c r="E487" s="39"/>
      <c r="F487" s="39"/>
      <c r="G487" s="39"/>
      <c r="H487" s="39"/>
      <c r="I487" s="41">
        <v>2</v>
      </c>
    </row>
    <row r="488" spans="1:9" ht="13.5" thickBot="1">
      <c r="A488" s="237"/>
      <c r="B488" s="40" t="s">
        <v>19</v>
      </c>
      <c r="C488" s="39"/>
      <c r="D488" s="39"/>
      <c r="E488" s="39"/>
      <c r="F488" s="39"/>
      <c r="G488" s="41">
        <v>4</v>
      </c>
      <c r="H488" s="39"/>
      <c r="I488" s="39"/>
    </row>
    <row r="489" spans="1:9" ht="13.5" thickBot="1">
      <c r="A489" s="40" t="s">
        <v>502</v>
      </c>
      <c r="B489" s="40" t="s">
        <v>19</v>
      </c>
      <c r="C489" s="39"/>
      <c r="D489" s="39"/>
      <c r="E489" s="39"/>
      <c r="F489" s="39"/>
      <c r="G489" s="41">
        <v>3</v>
      </c>
      <c r="H489" s="39"/>
      <c r="I489" s="39"/>
    </row>
    <row r="490" spans="1:9" ht="13.5" thickBot="1">
      <c r="A490" s="236" t="s">
        <v>503</v>
      </c>
      <c r="B490" s="40" t="s">
        <v>617</v>
      </c>
      <c r="C490" s="39"/>
      <c r="D490" s="39"/>
      <c r="E490" s="39"/>
      <c r="F490" s="39"/>
      <c r="G490" s="39"/>
      <c r="H490" s="39"/>
      <c r="I490" s="41">
        <v>3</v>
      </c>
    </row>
    <row r="491" spans="1:9" ht="13.5" thickBot="1">
      <c r="A491" s="237"/>
      <c r="B491" s="40" t="s">
        <v>19</v>
      </c>
      <c r="C491" s="39"/>
      <c r="D491" s="39"/>
      <c r="E491" s="39"/>
      <c r="F491" s="39"/>
      <c r="G491" s="41">
        <v>57</v>
      </c>
      <c r="H491" s="39"/>
      <c r="I491" s="39"/>
    </row>
    <row r="492" spans="1:9" ht="13.5" thickBot="1">
      <c r="A492" s="236" t="s">
        <v>504</v>
      </c>
      <c r="B492" s="40" t="s">
        <v>617</v>
      </c>
      <c r="C492" s="39"/>
      <c r="D492" s="39"/>
      <c r="E492" s="39"/>
      <c r="F492" s="39"/>
      <c r="G492" s="39"/>
      <c r="H492" s="39"/>
      <c r="I492" s="41">
        <v>2</v>
      </c>
    </row>
    <row r="493" spans="1:9" ht="13.5" thickBot="1">
      <c r="A493" s="237"/>
      <c r="B493" s="40" t="s">
        <v>19</v>
      </c>
      <c r="C493" s="39"/>
      <c r="D493" s="39"/>
      <c r="E493" s="39"/>
      <c r="F493" s="39"/>
      <c r="G493" s="41">
        <v>72</v>
      </c>
      <c r="H493" s="39"/>
      <c r="I493" s="39"/>
    </row>
    <row r="494" spans="1:9" ht="13.5" thickBot="1">
      <c r="A494" s="40" t="s">
        <v>505</v>
      </c>
      <c r="B494" s="40" t="s">
        <v>619</v>
      </c>
      <c r="C494" s="39"/>
      <c r="D494" s="41">
        <v>3</v>
      </c>
      <c r="E494" s="39"/>
      <c r="F494" s="39"/>
      <c r="G494" s="39"/>
      <c r="H494" s="39"/>
      <c r="I494" s="39"/>
    </row>
    <row r="495" spans="1:9" ht="13.5" thickBot="1">
      <c r="A495" s="40" t="s">
        <v>506</v>
      </c>
      <c r="B495" s="40" t="s">
        <v>619</v>
      </c>
      <c r="C495" s="39"/>
      <c r="D495" s="41">
        <v>5</v>
      </c>
      <c r="E495" s="39"/>
      <c r="F495" s="39"/>
      <c r="G495" s="39"/>
      <c r="H495" s="39"/>
      <c r="I495" s="39"/>
    </row>
    <row r="496" spans="1:9" ht="13.5" thickBot="1">
      <c r="A496" s="40" t="s">
        <v>507</v>
      </c>
      <c r="B496" s="40" t="s">
        <v>19</v>
      </c>
      <c r="C496" s="39"/>
      <c r="D496" s="39"/>
      <c r="E496" s="39"/>
      <c r="F496" s="39"/>
      <c r="G496" s="41">
        <v>20</v>
      </c>
      <c r="H496" s="39"/>
      <c r="I496" s="39"/>
    </row>
    <row r="497" spans="1:9" ht="13.5" thickBot="1">
      <c r="A497" s="40" t="s">
        <v>508</v>
      </c>
      <c r="B497" s="40" t="s">
        <v>19</v>
      </c>
      <c r="C497" s="39"/>
      <c r="D497" s="39"/>
      <c r="E497" s="39"/>
      <c r="F497" s="39"/>
      <c r="G497" s="41">
        <v>5</v>
      </c>
      <c r="H497" s="39"/>
      <c r="I497" s="39"/>
    </row>
    <row r="498" spans="1:9" ht="13.5" thickBot="1">
      <c r="A498" s="236" t="s">
        <v>509</v>
      </c>
      <c r="B498" s="40" t="s">
        <v>619</v>
      </c>
      <c r="C498" s="39"/>
      <c r="D498" s="41">
        <v>1</v>
      </c>
      <c r="E498" s="39"/>
      <c r="F498" s="39"/>
      <c r="G498" s="39"/>
      <c r="H498" s="39"/>
      <c r="I498" s="39"/>
    </row>
    <row r="499" spans="1:9" ht="13.5" thickBot="1">
      <c r="A499" s="237"/>
      <c r="B499" s="40" t="s">
        <v>620</v>
      </c>
      <c r="C499" s="39"/>
      <c r="D499" s="41">
        <v>1</v>
      </c>
      <c r="E499" s="39"/>
      <c r="F499" s="39"/>
      <c r="G499" s="39"/>
      <c r="H499" s="39"/>
      <c r="I499" s="39"/>
    </row>
    <row r="500" spans="1:9" ht="13.5" thickBot="1">
      <c r="A500" s="40" t="s">
        <v>510</v>
      </c>
      <c r="B500" s="40" t="s">
        <v>19</v>
      </c>
      <c r="C500" s="39"/>
      <c r="D500" s="39"/>
      <c r="E500" s="39"/>
      <c r="F500" s="39"/>
      <c r="G500" s="41">
        <v>3</v>
      </c>
      <c r="H500" s="39"/>
      <c r="I500" s="39"/>
    </row>
    <row r="501" spans="1:9" ht="13.5" thickBot="1">
      <c r="A501" s="40" t="s">
        <v>511</v>
      </c>
      <c r="B501" s="40" t="s">
        <v>618</v>
      </c>
      <c r="C501" s="39"/>
      <c r="D501" s="39"/>
      <c r="E501" s="39"/>
      <c r="F501" s="41">
        <v>1</v>
      </c>
      <c r="G501" s="39"/>
      <c r="H501" s="39"/>
      <c r="I501" s="39"/>
    </row>
    <row r="502" spans="1:9" ht="13.5" thickBot="1">
      <c r="A502" s="40" t="s">
        <v>512</v>
      </c>
      <c r="B502" s="40" t="s">
        <v>618</v>
      </c>
      <c r="C502" s="39"/>
      <c r="D502" s="39"/>
      <c r="E502" s="39"/>
      <c r="F502" s="41">
        <v>8</v>
      </c>
      <c r="G502" s="39"/>
      <c r="H502" s="39"/>
      <c r="I502" s="39"/>
    </row>
    <row r="503" spans="1:9" ht="13.5" thickBot="1">
      <c r="A503" s="40" t="s">
        <v>513</v>
      </c>
      <c r="B503" s="40" t="s">
        <v>623</v>
      </c>
      <c r="C503" s="39"/>
      <c r="D503" s="39"/>
      <c r="E503" s="39"/>
      <c r="F503" s="39"/>
      <c r="G503" s="39"/>
      <c r="H503" s="41">
        <v>16</v>
      </c>
      <c r="I503" s="39"/>
    </row>
    <row r="504" spans="1:9" ht="13.5" thickBot="1">
      <c r="A504" s="40" t="s">
        <v>514</v>
      </c>
      <c r="B504" s="40" t="s">
        <v>621</v>
      </c>
      <c r="C504" s="39"/>
      <c r="D504" s="39"/>
      <c r="E504" s="39"/>
      <c r="F504" s="41">
        <v>1</v>
      </c>
      <c r="G504" s="39"/>
      <c r="H504" s="39"/>
      <c r="I504" s="39"/>
    </row>
    <row r="505" spans="1:9" ht="13.5" thickBot="1">
      <c r="A505" s="236" t="s">
        <v>515</v>
      </c>
      <c r="B505" s="40" t="s">
        <v>617</v>
      </c>
      <c r="C505" s="39"/>
      <c r="D505" s="39"/>
      <c r="E505" s="39"/>
      <c r="F505" s="39"/>
      <c r="G505" s="39"/>
      <c r="H505" s="39"/>
      <c r="I505" s="41">
        <v>1</v>
      </c>
    </row>
    <row r="506" spans="1:9" ht="13.5" thickBot="1">
      <c r="A506" s="237"/>
      <c r="B506" s="40" t="s">
        <v>19</v>
      </c>
      <c r="C506" s="39"/>
      <c r="D506" s="39"/>
      <c r="E506" s="39"/>
      <c r="F506" s="39"/>
      <c r="G506" s="41">
        <v>18</v>
      </c>
      <c r="H506" s="39"/>
      <c r="I506" s="39"/>
    </row>
    <row r="507" spans="1:9" ht="13.5" thickBot="1">
      <c r="A507" s="40" t="s">
        <v>516</v>
      </c>
      <c r="B507" s="40" t="s">
        <v>19</v>
      </c>
      <c r="C507" s="39"/>
      <c r="D507" s="39"/>
      <c r="E507" s="39"/>
      <c r="F507" s="39"/>
      <c r="G507" s="41">
        <v>12</v>
      </c>
      <c r="H507" s="39"/>
      <c r="I507" s="39"/>
    </row>
    <row r="508" spans="1:9" ht="13.5" thickBot="1">
      <c r="A508" s="40" t="s">
        <v>517</v>
      </c>
      <c r="B508" s="40" t="s">
        <v>19</v>
      </c>
      <c r="C508" s="39"/>
      <c r="D508" s="39"/>
      <c r="E508" s="39"/>
      <c r="F508" s="39"/>
      <c r="G508" s="41">
        <v>1</v>
      </c>
      <c r="H508" s="39"/>
      <c r="I508" s="39"/>
    </row>
    <row r="509" spans="1:9" ht="13.5" thickBot="1">
      <c r="A509" s="40" t="s">
        <v>518</v>
      </c>
      <c r="B509" s="40" t="s">
        <v>617</v>
      </c>
      <c r="C509" s="39"/>
      <c r="D509" s="39"/>
      <c r="E509" s="39"/>
      <c r="F509" s="39"/>
      <c r="G509" s="39"/>
      <c r="H509" s="39"/>
      <c r="I509" s="41">
        <v>33</v>
      </c>
    </row>
    <row r="510" spans="1:9" ht="13.5" thickBot="1">
      <c r="A510" s="40" t="s">
        <v>519</v>
      </c>
      <c r="B510" s="40" t="s">
        <v>618</v>
      </c>
      <c r="C510" s="39"/>
      <c r="D510" s="39"/>
      <c r="E510" s="39"/>
      <c r="F510" s="41">
        <v>6</v>
      </c>
      <c r="G510" s="39"/>
      <c r="H510" s="39"/>
      <c r="I510" s="39"/>
    </row>
    <row r="511" spans="1:9" ht="13.5" thickBot="1">
      <c r="A511" s="236" t="s">
        <v>520</v>
      </c>
      <c r="B511" s="40" t="s">
        <v>621</v>
      </c>
      <c r="C511" s="39"/>
      <c r="D511" s="39"/>
      <c r="E511" s="39"/>
      <c r="F511" s="41">
        <v>2</v>
      </c>
      <c r="G511" s="39"/>
      <c r="H511" s="39"/>
      <c r="I511" s="39"/>
    </row>
    <row r="512" spans="1:9" ht="13.5" thickBot="1">
      <c r="A512" s="237"/>
      <c r="B512" s="40" t="s">
        <v>618</v>
      </c>
      <c r="C512" s="39"/>
      <c r="D512" s="39"/>
      <c r="E512" s="39"/>
      <c r="F512" s="41">
        <v>98</v>
      </c>
      <c r="G512" s="39"/>
      <c r="H512" s="39"/>
      <c r="I512" s="39"/>
    </row>
    <row r="513" spans="1:9" ht="13.5" thickBot="1">
      <c r="A513" s="40" t="s">
        <v>521</v>
      </c>
      <c r="B513" s="40" t="s">
        <v>618</v>
      </c>
      <c r="C513" s="39"/>
      <c r="D513" s="39"/>
      <c r="E513" s="39"/>
      <c r="F513" s="41">
        <v>44</v>
      </c>
      <c r="G513" s="39"/>
      <c r="H513" s="39"/>
      <c r="I513" s="39"/>
    </row>
    <row r="514" spans="1:9" ht="13.5" thickBot="1">
      <c r="A514" s="40" t="s">
        <v>522</v>
      </c>
      <c r="B514" s="40" t="s">
        <v>618</v>
      </c>
      <c r="C514" s="39"/>
      <c r="D514" s="39"/>
      <c r="E514" s="39"/>
      <c r="F514" s="41">
        <v>2</v>
      </c>
      <c r="G514" s="39"/>
      <c r="H514" s="39"/>
      <c r="I514" s="39"/>
    </row>
    <row r="515" spans="1:9" ht="13.5" thickBot="1">
      <c r="A515" s="40" t="s">
        <v>523</v>
      </c>
      <c r="B515" s="40" t="s">
        <v>618</v>
      </c>
      <c r="C515" s="39"/>
      <c r="D515" s="39"/>
      <c r="E515" s="39"/>
      <c r="F515" s="41">
        <v>1</v>
      </c>
      <c r="G515" s="39"/>
      <c r="H515" s="39"/>
      <c r="I515" s="39"/>
    </row>
    <row r="516" spans="1:9" ht="13.5" thickBot="1">
      <c r="A516" s="40" t="s">
        <v>524</v>
      </c>
      <c r="B516" s="40" t="s">
        <v>618</v>
      </c>
      <c r="C516" s="39"/>
      <c r="D516" s="39"/>
      <c r="E516" s="39"/>
      <c r="F516" s="41">
        <v>3</v>
      </c>
      <c r="G516" s="39"/>
      <c r="H516" s="39"/>
      <c r="I516" s="39"/>
    </row>
    <row r="517" spans="1:9" ht="13.5" thickBot="1">
      <c r="A517" s="40" t="s">
        <v>525</v>
      </c>
      <c r="B517" s="40" t="s">
        <v>618</v>
      </c>
      <c r="C517" s="39"/>
      <c r="D517" s="39"/>
      <c r="E517" s="39"/>
      <c r="F517" s="41">
        <v>3</v>
      </c>
      <c r="G517" s="39"/>
      <c r="H517" s="39"/>
      <c r="I517" s="39"/>
    </row>
    <row r="518" spans="1:9" ht="13.5" thickBot="1">
      <c r="A518" s="40" t="s">
        <v>526</v>
      </c>
      <c r="B518" s="40" t="s">
        <v>619</v>
      </c>
      <c r="C518" s="39"/>
      <c r="D518" s="41">
        <v>1</v>
      </c>
      <c r="E518" s="39"/>
      <c r="F518" s="39"/>
      <c r="G518" s="39"/>
      <c r="H518" s="39"/>
      <c r="I518" s="39"/>
    </row>
    <row r="519" spans="1:9" ht="13.5" thickBot="1">
      <c r="A519" s="40" t="s">
        <v>527</v>
      </c>
      <c r="B519" s="40" t="s">
        <v>619</v>
      </c>
      <c r="C519" s="39"/>
      <c r="D519" s="41">
        <v>3</v>
      </c>
      <c r="E519" s="39"/>
      <c r="F519" s="39"/>
      <c r="G519" s="39"/>
      <c r="H519" s="39"/>
      <c r="I519" s="39"/>
    </row>
    <row r="520" spans="1:9" ht="13.5" thickBot="1">
      <c r="A520" s="236" t="s">
        <v>528</v>
      </c>
      <c r="B520" s="40" t="s">
        <v>619</v>
      </c>
      <c r="C520" s="39"/>
      <c r="D520" s="41">
        <v>4</v>
      </c>
      <c r="E520" s="39"/>
      <c r="F520" s="39"/>
      <c r="G520" s="39"/>
      <c r="H520" s="39"/>
      <c r="I520" s="39"/>
    </row>
    <row r="521" spans="1:9" ht="13.5" thickBot="1">
      <c r="A521" s="237"/>
      <c r="B521" s="40" t="s">
        <v>620</v>
      </c>
      <c r="C521" s="39"/>
      <c r="D521" s="41">
        <v>143</v>
      </c>
      <c r="E521" s="39"/>
      <c r="F521" s="39"/>
      <c r="G521" s="39"/>
      <c r="H521" s="39"/>
      <c r="I521" s="39"/>
    </row>
    <row r="522" spans="1:9" ht="13.5" thickBot="1">
      <c r="A522" s="40" t="s">
        <v>529</v>
      </c>
      <c r="B522" s="40" t="s">
        <v>618</v>
      </c>
      <c r="C522" s="39"/>
      <c r="D522" s="39"/>
      <c r="E522" s="39"/>
      <c r="F522" s="41">
        <v>1</v>
      </c>
      <c r="G522" s="39"/>
      <c r="H522" s="39"/>
      <c r="I522" s="39"/>
    </row>
    <row r="523" spans="1:9" ht="13.5" thickBot="1">
      <c r="A523" s="40" t="s">
        <v>530</v>
      </c>
      <c r="B523" s="40" t="s">
        <v>19</v>
      </c>
      <c r="C523" s="39"/>
      <c r="D523" s="39"/>
      <c r="E523" s="39"/>
      <c r="F523" s="39"/>
      <c r="G523" s="41">
        <v>2</v>
      </c>
      <c r="H523" s="39"/>
      <c r="I523" s="39"/>
    </row>
    <row r="524" spans="1:9" ht="13.5" thickBot="1">
      <c r="A524" s="40" t="s">
        <v>531</v>
      </c>
      <c r="B524" s="40" t="s">
        <v>19</v>
      </c>
      <c r="C524" s="39"/>
      <c r="D524" s="39"/>
      <c r="E524" s="39"/>
      <c r="F524" s="39"/>
      <c r="G524" s="41">
        <v>6</v>
      </c>
      <c r="H524" s="39"/>
      <c r="I524" s="39"/>
    </row>
    <row r="525" spans="1:9" ht="13.5" thickBot="1">
      <c r="A525" s="40" t="s">
        <v>532</v>
      </c>
      <c r="B525" s="40" t="s">
        <v>619</v>
      </c>
      <c r="C525" s="39"/>
      <c r="D525" s="41">
        <v>1</v>
      </c>
      <c r="E525" s="39"/>
      <c r="F525" s="39"/>
      <c r="G525" s="39"/>
      <c r="H525" s="39"/>
      <c r="I525" s="39"/>
    </row>
    <row r="526" spans="1:9" ht="13.5" thickBot="1">
      <c r="A526" s="40" t="s">
        <v>533</v>
      </c>
      <c r="B526" s="40" t="s">
        <v>19</v>
      </c>
      <c r="C526" s="39"/>
      <c r="D526" s="39"/>
      <c r="E526" s="39"/>
      <c r="F526" s="39"/>
      <c r="G526" s="41">
        <v>2</v>
      </c>
      <c r="H526" s="39"/>
      <c r="I526" s="39"/>
    </row>
    <row r="527" spans="1:9" ht="13.5" thickBot="1">
      <c r="A527" s="40" t="s">
        <v>534</v>
      </c>
      <c r="B527" s="40" t="s">
        <v>619</v>
      </c>
      <c r="C527" s="39"/>
      <c r="D527" s="41">
        <v>1</v>
      </c>
      <c r="E527" s="39"/>
      <c r="F527" s="39"/>
      <c r="G527" s="39"/>
      <c r="H527" s="39"/>
      <c r="I527" s="39"/>
    </row>
    <row r="528" spans="1:9" ht="13.5" thickBot="1">
      <c r="A528" s="236" t="s">
        <v>535</v>
      </c>
      <c r="B528" s="40" t="s">
        <v>617</v>
      </c>
      <c r="C528" s="39"/>
      <c r="D528" s="39"/>
      <c r="E528" s="39"/>
      <c r="F528" s="39"/>
      <c r="G528" s="39"/>
      <c r="H528" s="39"/>
      <c r="I528" s="41">
        <v>2</v>
      </c>
    </row>
    <row r="529" spans="1:9" ht="13.5" thickBot="1">
      <c r="A529" s="237"/>
      <c r="B529" s="40" t="s">
        <v>19</v>
      </c>
      <c r="C529" s="39"/>
      <c r="D529" s="39"/>
      <c r="E529" s="39"/>
      <c r="F529" s="39"/>
      <c r="G529" s="41">
        <v>12</v>
      </c>
      <c r="H529" s="39"/>
      <c r="I529" s="39"/>
    </row>
    <row r="530" spans="1:9" ht="13.5" thickBot="1">
      <c r="A530" s="236" t="s">
        <v>536</v>
      </c>
      <c r="B530" s="40" t="s">
        <v>617</v>
      </c>
      <c r="C530" s="39"/>
      <c r="D530" s="39"/>
      <c r="E530" s="39"/>
      <c r="F530" s="39"/>
      <c r="G530" s="39"/>
      <c r="H530" s="39"/>
      <c r="I530" s="41">
        <v>1</v>
      </c>
    </row>
    <row r="531" spans="1:9" ht="13.5" thickBot="1">
      <c r="A531" s="237"/>
      <c r="B531" s="40" t="s">
        <v>19</v>
      </c>
      <c r="C531" s="39"/>
      <c r="D531" s="39"/>
      <c r="E531" s="39"/>
      <c r="F531" s="39"/>
      <c r="G531" s="41">
        <v>3</v>
      </c>
      <c r="H531" s="39"/>
      <c r="I531" s="39"/>
    </row>
    <row r="532" spans="1:9" ht="13.5" thickBot="1">
      <c r="A532" s="236" t="s">
        <v>537</v>
      </c>
      <c r="B532" s="40" t="s">
        <v>617</v>
      </c>
      <c r="C532" s="39"/>
      <c r="D532" s="39"/>
      <c r="E532" s="39"/>
      <c r="F532" s="39"/>
      <c r="G532" s="39"/>
      <c r="H532" s="39"/>
      <c r="I532" s="41">
        <v>1</v>
      </c>
    </row>
    <row r="533" spans="1:9" ht="13.5" thickBot="1">
      <c r="A533" s="237"/>
      <c r="B533" s="40" t="s">
        <v>19</v>
      </c>
      <c r="C533" s="39"/>
      <c r="D533" s="39"/>
      <c r="E533" s="39"/>
      <c r="F533" s="39"/>
      <c r="G533" s="41">
        <v>7</v>
      </c>
      <c r="H533" s="39"/>
      <c r="I533" s="39"/>
    </row>
    <row r="534" spans="1:9" ht="13.5" thickBot="1">
      <c r="A534" s="40" t="s">
        <v>538</v>
      </c>
      <c r="B534" s="40" t="s">
        <v>19</v>
      </c>
      <c r="C534" s="39"/>
      <c r="D534" s="39"/>
      <c r="E534" s="39"/>
      <c r="F534" s="39"/>
      <c r="G534" s="41">
        <v>13</v>
      </c>
      <c r="H534" s="39"/>
      <c r="I534" s="39"/>
    </row>
    <row r="535" spans="1:9" ht="13.5" thickBot="1">
      <c r="A535" s="40" t="s">
        <v>539</v>
      </c>
      <c r="B535" s="40" t="s">
        <v>19</v>
      </c>
      <c r="C535" s="39"/>
      <c r="D535" s="39"/>
      <c r="E535" s="39"/>
      <c r="F535" s="39"/>
      <c r="G535" s="41">
        <v>1</v>
      </c>
      <c r="H535" s="39"/>
      <c r="I535" s="39"/>
    </row>
    <row r="536" spans="1:9" ht="13.5" thickBot="1">
      <c r="A536" s="40" t="s">
        <v>540</v>
      </c>
      <c r="B536" s="40" t="s">
        <v>19</v>
      </c>
      <c r="C536" s="39"/>
      <c r="D536" s="39"/>
      <c r="E536" s="39"/>
      <c r="F536" s="39"/>
      <c r="G536" s="41">
        <v>3</v>
      </c>
      <c r="H536" s="39"/>
      <c r="I536" s="39"/>
    </row>
    <row r="537" spans="1:9" ht="13.5" thickBot="1">
      <c r="A537" s="236" t="s">
        <v>541</v>
      </c>
      <c r="B537" s="40" t="s">
        <v>617</v>
      </c>
      <c r="C537" s="39"/>
      <c r="D537" s="39"/>
      <c r="E537" s="39"/>
      <c r="F537" s="39"/>
      <c r="G537" s="39"/>
      <c r="H537" s="39"/>
      <c r="I537" s="41">
        <v>1</v>
      </c>
    </row>
    <row r="538" spans="1:9" ht="13.5" thickBot="1">
      <c r="A538" s="237"/>
      <c r="B538" s="40" t="s">
        <v>19</v>
      </c>
      <c r="C538" s="39"/>
      <c r="D538" s="39"/>
      <c r="E538" s="39"/>
      <c r="F538" s="39"/>
      <c r="G538" s="41">
        <v>13</v>
      </c>
      <c r="H538" s="39"/>
      <c r="I538" s="39"/>
    </row>
    <row r="539" spans="1:9" ht="13.5" thickBot="1">
      <c r="A539" s="40" t="s">
        <v>542</v>
      </c>
      <c r="B539" s="40" t="s">
        <v>19</v>
      </c>
      <c r="C539" s="39"/>
      <c r="D539" s="39"/>
      <c r="E539" s="39"/>
      <c r="F539" s="39"/>
      <c r="G539" s="41">
        <v>18</v>
      </c>
      <c r="H539" s="39"/>
      <c r="I539" s="39"/>
    </row>
    <row r="540" spans="1:9" ht="13.5" thickBot="1">
      <c r="A540" s="40" t="s">
        <v>543</v>
      </c>
      <c r="B540" s="40" t="s">
        <v>19</v>
      </c>
      <c r="C540" s="39"/>
      <c r="D540" s="39"/>
      <c r="E540" s="39"/>
      <c r="F540" s="39"/>
      <c r="G540" s="41">
        <v>6</v>
      </c>
      <c r="H540" s="39"/>
      <c r="I540" s="39"/>
    </row>
    <row r="541" spans="1:9" ht="13.5" thickBot="1">
      <c r="A541" s="40" t="s">
        <v>544</v>
      </c>
      <c r="B541" s="40" t="s">
        <v>621</v>
      </c>
      <c r="C541" s="39"/>
      <c r="D541" s="39"/>
      <c r="E541" s="39"/>
      <c r="F541" s="41">
        <v>5</v>
      </c>
      <c r="G541" s="39"/>
      <c r="H541" s="39"/>
      <c r="I541" s="39"/>
    </row>
    <row r="542" spans="1:9" ht="13.5" thickBot="1">
      <c r="A542" s="40" t="s">
        <v>545</v>
      </c>
      <c r="B542" s="40" t="s">
        <v>621</v>
      </c>
      <c r="C542" s="39"/>
      <c r="D542" s="39"/>
      <c r="E542" s="39"/>
      <c r="F542" s="41">
        <v>3</v>
      </c>
      <c r="G542" s="39"/>
      <c r="H542" s="39"/>
      <c r="I542" s="39"/>
    </row>
    <row r="543" spans="1:9" ht="13.5" thickBot="1">
      <c r="A543" s="236" t="s">
        <v>546</v>
      </c>
      <c r="B543" s="40" t="s">
        <v>621</v>
      </c>
      <c r="C543" s="39"/>
      <c r="D543" s="39"/>
      <c r="E543" s="39"/>
      <c r="F543" s="41">
        <v>4</v>
      </c>
      <c r="G543" s="39"/>
      <c r="H543" s="39"/>
      <c r="I543" s="39"/>
    </row>
    <row r="544" spans="1:9" ht="13.5" thickBot="1">
      <c r="A544" s="237"/>
      <c r="B544" s="40" t="s">
        <v>618</v>
      </c>
      <c r="C544" s="39"/>
      <c r="D544" s="39"/>
      <c r="E544" s="39"/>
      <c r="F544" s="41">
        <v>9</v>
      </c>
      <c r="G544" s="39"/>
      <c r="H544" s="39"/>
      <c r="I544" s="39"/>
    </row>
    <row r="545" spans="1:9" ht="13.5" thickBot="1">
      <c r="A545" s="236" t="s">
        <v>547</v>
      </c>
      <c r="B545" s="40" t="s">
        <v>621</v>
      </c>
      <c r="C545" s="39"/>
      <c r="D545" s="39"/>
      <c r="E545" s="39"/>
      <c r="F545" s="41">
        <v>5</v>
      </c>
      <c r="G545" s="39"/>
      <c r="H545" s="39"/>
      <c r="I545" s="39"/>
    </row>
    <row r="546" spans="1:9" ht="13.5" thickBot="1">
      <c r="A546" s="237"/>
      <c r="B546" s="40" t="s">
        <v>618</v>
      </c>
      <c r="C546" s="39"/>
      <c r="D546" s="39"/>
      <c r="E546" s="39"/>
      <c r="F546" s="41">
        <v>10</v>
      </c>
      <c r="G546" s="39"/>
      <c r="H546" s="39"/>
      <c r="I546" s="39"/>
    </row>
    <row r="547" spans="1:9" ht="13.5" thickBot="1">
      <c r="A547" s="40" t="s">
        <v>548</v>
      </c>
      <c r="B547" s="40" t="s">
        <v>8</v>
      </c>
      <c r="C547" s="41">
        <v>2</v>
      </c>
      <c r="D547" s="39"/>
      <c r="E547" s="39"/>
      <c r="F547" s="39"/>
      <c r="G547" s="39"/>
      <c r="H547" s="39"/>
      <c r="I547" s="39"/>
    </row>
    <row r="548" spans="1:9" ht="13.5" thickBot="1">
      <c r="A548" s="40" t="s">
        <v>549</v>
      </c>
      <c r="B548" s="40" t="s">
        <v>618</v>
      </c>
      <c r="C548" s="39"/>
      <c r="D548" s="39"/>
      <c r="E548" s="39"/>
      <c r="F548" s="41">
        <v>10</v>
      </c>
      <c r="G548" s="39"/>
      <c r="H548" s="39"/>
      <c r="I548" s="39"/>
    </row>
    <row r="549" spans="1:9" ht="13.5" thickBot="1">
      <c r="A549" s="40" t="s">
        <v>550</v>
      </c>
      <c r="B549" s="40" t="s">
        <v>618</v>
      </c>
      <c r="C549" s="39"/>
      <c r="D549" s="39"/>
      <c r="E549" s="39"/>
      <c r="F549" s="41">
        <v>1</v>
      </c>
      <c r="G549" s="39"/>
      <c r="H549" s="39"/>
      <c r="I549" s="39"/>
    </row>
    <row r="550" spans="1:9" ht="13.5" thickBot="1">
      <c r="A550" s="40" t="s">
        <v>551</v>
      </c>
      <c r="B550" s="40" t="s">
        <v>618</v>
      </c>
      <c r="C550" s="39"/>
      <c r="D550" s="39"/>
      <c r="E550" s="39"/>
      <c r="F550" s="41">
        <v>3</v>
      </c>
      <c r="G550" s="39"/>
      <c r="H550" s="39"/>
      <c r="I550" s="39"/>
    </row>
    <row r="551" spans="1:9" ht="13.5" thickBot="1">
      <c r="A551" s="40" t="s">
        <v>552</v>
      </c>
      <c r="B551" s="40" t="s">
        <v>618</v>
      </c>
      <c r="C551" s="39"/>
      <c r="D551" s="39"/>
      <c r="E551" s="39"/>
      <c r="F551" s="41">
        <v>1</v>
      </c>
      <c r="G551" s="39"/>
      <c r="H551" s="39"/>
      <c r="I551" s="39"/>
    </row>
    <row r="552" spans="1:9" ht="13.5" thickBot="1">
      <c r="A552" s="40" t="s">
        <v>553</v>
      </c>
      <c r="B552" s="40" t="s">
        <v>618</v>
      </c>
      <c r="C552" s="39"/>
      <c r="D552" s="39"/>
      <c r="E552" s="39"/>
      <c r="F552" s="41">
        <v>1</v>
      </c>
      <c r="G552" s="39"/>
      <c r="H552" s="39"/>
      <c r="I552" s="39"/>
    </row>
    <row r="553" spans="1:9" ht="13.5" thickBot="1">
      <c r="A553" s="40" t="s">
        <v>554</v>
      </c>
      <c r="B553" s="40" t="s">
        <v>618</v>
      </c>
      <c r="C553" s="39"/>
      <c r="D553" s="39"/>
      <c r="E553" s="39"/>
      <c r="F553" s="41">
        <v>5</v>
      </c>
      <c r="G553" s="39"/>
      <c r="H553" s="39"/>
      <c r="I553" s="39"/>
    </row>
    <row r="554" spans="1:9" ht="13.5" thickBot="1">
      <c r="A554" s="40" t="s">
        <v>555</v>
      </c>
      <c r="B554" s="40" t="s">
        <v>618</v>
      </c>
      <c r="C554" s="39"/>
      <c r="D554" s="39"/>
      <c r="E554" s="39"/>
      <c r="F554" s="41">
        <v>6</v>
      </c>
      <c r="G554" s="39"/>
      <c r="H554" s="39"/>
      <c r="I554" s="39"/>
    </row>
    <row r="555" spans="1:9" ht="13.5" thickBot="1">
      <c r="A555" s="40" t="s">
        <v>556</v>
      </c>
      <c r="B555" s="40" t="s">
        <v>618</v>
      </c>
      <c r="C555" s="39"/>
      <c r="D555" s="39"/>
      <c r="E555" s="39"/>
      <c r="F555" s="41">
        <v>1</v>
      </c>
      <c r="G555" s="39"/>
      <c r="H555" s="39"/>
      <c r="I555" s="39"/>
    </row>
    <row r="556" spans="1:9" ht="13.5" thickBot="1">
      <c r="A556" s="40" t="s">
        <v>557</v>
      </c>
      <c r="B556" s="40" t="s">
        <v>19</v>
      </c>
      <c r="C556" s="39"/>
      <c r="D556" s="39"/>
      <c r="E556" s="39"/>
      <c r="F556" s="39"/>
      <c r="G556" s="41">
        <v>6</v>
      </c>
      <c r="H556" s="39"/>
      <c r="I556" s="39"/>
    </row>
    <row r="557" spans="1:9" ht="13.5" thickBot="1">
      <c r="A557" s="40" t="s">
        <v>558</v>
      </c>
      <c r="B557" s="40" t="s">
        <v>19</v>
      </c>
      <c r="C557" s="39"/>
      <c r="D557" s="39"/>
      <c r="E557" s="39"/>
      <c r="F557" s="39"/>
      <c r="G557" s="41">
        <v>6</v>
      </c>
      <c r="H557" s="39"/>
      <c r="I557" s="39"/>
    </row>
    <row r="558" spans="1:9" ht="13.5" thickBot="1">
      <c r="A558" s="40" t="s">
        <v>559</v>
      </c>
      <c r="B558" s="40" t="s">
        <v>19</v>
      </c>
      <c r="C558" s="39"/>
      <c r="D558" s="39"/>
      <c r="E558" s="39"/>
      <c r="F558" s="39"/>
      <c r="G558" s="41">
        <v>1</v>
      </c>
      <c r="H558" s="39"/>
      <c r="I558" s="39"/>
    </row>
    <row r="559" spans="1:9" ht="13.5" thickBot="1">
      <c r="A559" s="40" t="s">
        <v>560</v>
      </c>
      <c r="B559" s="40" t="s">
        <v>19</v>
      </c>
      <c r="C559" s="39"/>
      <c r="D559" s="39"/>
      <c r="E559" s="39"/>
      <c r="F559" s="39"/>
      <c r="G559" s="41">
        <v>1</v>
      </c>
      <c r="H559" s="39"/>
      <c r="I559" s="39"/>
    </row>
    <row r="560" spans="1:9" ht="13.5" thickBot="1">
      <c r="A560" s="40" t="s">
        <v>561</v>
      </c>
      <c r="B560" s="40" t="s">
        <v>19</v>
      </c>
      <c r="C560" s="39"/>
      <c r="D560" s="39"/>
      <c r="E560" s="39"/>
      <c r="F560" s="39"/>
      <c r="G560" s="41">
        <v>1</v>
      </c>
      <c r="H560" s="39"/>
      <c r="I560" s="39"/>
    </row>
    <row r="561" spans="1:9" ht="13.5" thickBot="1">
      <c r="A561" s="40" t="s">
        <v>562</v>
      </c>
      <c r="B561" s="40" t="s">
        <v>19</v>
      </c>
      <c r="C561" s="39"/>
      <c r="D561" s="39"/>
      <c r="E561" s="39"/>
      <c r="F561" s="39"/>
      <c r="G561" s="41">
        <v>1</v>
      </c>
      <c r="H561" s="39"/>
      <c r="I561" s="39"/>
    </row>
    <row r="562" spans="1:9" ht="13.5" thickBot="1">
      <c r="A562" s="40" t="s">
        <v>563</v>
      </c>
      <c r="B562" s="40" t="s">
        <v>19</v>
      </c>
      <c r="C562" s="39"/>
      <c r="D562" s="39"/>
      <c r="E562" s="39"/>
      <c r="F562" s="39"/>
      <c r="G562" s="41">
        <v>1</v>
      </c>
      <c r="H562" s="39"/>
      <c r="I562" s="39"/>
    </row>
    <row r="563" spans="1:9" ht="13.5" thickBot="1">
      <c r="A563" s="40" t="s">
        <v>564</v>
      </c>
      <c r="B563" s="40" t="s">
        <v>19</v>
      </c>
      <c r="C563" s="39"/>
      <c r="D563" s="39"/>
      <c r="E563" s="39"/>
      <c r="F563" s="39"/>
      <c r="G563" s="41">
        <v>21</v>
      </c>
      <c r="H563" s="39"/>
      <c r="I563" s="39"/>
    </row>
    <row r="564" spans="1:9" ht="13.5" thickBot="1">
      <c r="A564" s="40" t="s">
        <v>565</v>
      </c>
      <c r="B564" s="40" t="s">
        <v>19</v>
      </c>
      <c r="C564" s="39"/>
      <c r="D564" s="39"/>
      <c r="E564" s="39"/>
      <c r="F564" s="39"/>
      <c r="G564" s="41">
        <v>83</v>
      </c>
      <c r="H564" s="39"/>
      <c r="I564" s="39"/>
    </row>
    <row r="565" spans="1:9" ht="13.5" thickBot="1">
      <c r="A565" s="40" t="s">
        <v>566</v>
      </c>
      <c r="B565" s="40" t="s">
        <v>19</v>
      </c>
      <c r="C565" s="39"/>
      <c r="D565" s="39"/>
      <c r="E565" s="39"/>
      <c r="F565" s="39"/>
      <c r="G565" s="41">
        <v>62</v>
      </c>
      <c r="H565" s="39"/>
      <c r="I565" s="39"/>
    </row>
    <row r="566" spans="1:9" ht="13.5" thickBot="1">
      <c r="A566" s="40" t="s">
        <v>567</v>
      </c>
      <c r="B566" s="40" t="s">
        <v>19</v>
      </c>
      <c r="C566" s="39"/>
      <c r="D566" s="39"/>
      <c r="E566" s="39"/>
      <c r="F566" s="39"/>
      <c r="G566" s="41">
        <v>23</v>
      </c>
      <c r="H566" s="39"/>
      <c r="I566" s="39"/>
    </row>
    <row r="567" spans="1:9" ht="13.5" thickBot="1">
      <c r="A567" s="236" t="s">
        <v>568</v>
      </c>
      <c r="B567" s="40" t="s">
        <v>621</v>
      </c>
      <c r="C567" s="39"/>
      <c r="D567" s="39"/>
      <c r="E567" s="39"/>
      <c r="F567" s="41">
        <v>16</v>
      </c>
      <c r="G567" s="39"/>
      <c r="H567" s="39"/>
      <c r="I567" s="39"/>
    </row>
    <row r="568" spans="1:9" ht="13.5" thickBot="1">
      <c r="A568" s="237"/>
      <c r="B568" s="40" t="s">
        <v>618</v>
      </c>
      <c r="C568" s="39"/>
      <c r="D568" s="39"/>
      <c r="E568" s="39"/>
      <c r="F568" s="41">
        <v>2</v>
      </c>
      <c r="G568" s="39"/>
      <c r="H568" s="39"/>
      <c r="I568" s="39"/>
    </row>
    <row r="569" spans="1:9" ht="13.5" thickBot="1">
      <c r="A569" s="40" t="s">
        <v>569</v>
      </c>
      <c r="B569" s="40" t="s">
        <v>19</v>
      </c>
      <c r="C569" s="39"/>
      <c r="D569" s="39"/>
      <c r="E569" s="39"/>
      <c r="F569" s="39"/>
      <c r="G569" s="41">
        <v>9</v>
      </c>
      <c r="H569" s="39"/>
      <c r="I569" s="39"/>
    </row>
    <row r="570" spans="1:9" ht="13.5" thickBot="1">
      <c r="A570" s="40" t="s">
        <v>570</v>
      </c>
      <c r="B570" s="40" t="s">
        <v>19</v>
      </c>
      <c r="C570" s="39"/>
      <c r="D570" s="39"/>
      <c r="E570" s="39"/>
      <c r="F570" s="39"/>
      <c r="G570" s="41">
        <v>17</v>
      </c>
      <c r="H570" s="39"/>
      <c r="I570" s="39"/>
    </row>
    <row r="571" spans="1:9" ht="13.5" thickBot="1">
      <c r="A571" s="40" t="s">
        <v>571</v>
      </c>
      <c r="B571" s="40" t="s">
        <v>19</v>
      </c>
      <c r="C571" s="39"/>
      <c r="D571" s="39"/>
      <c r="E571" s="39"/>
      <c r="F571" s="39"/>
      <c r="G571" s="41">
        <v>30</v>
      </c>
      <c r="H571" s="39"/>
      <c r="I571" s="39"/>
    </row>
    <row r="572" spans="1:9" ht="13.5" thickBot="1">
      <c r="A572" s="40" t="s">
        <v>572</v>
      </c>
      <c r="B572" s="40" t="s">
        <v>19</v>
      </c>
      <c r="C572" s="39"/>
      <c r="D572" s="39"/>
      <c r="E572" s="39"/>
      <c r="F572" s="39"/>
      <c r="G572" s="41">
        <v>17</v>
      </c>
      <c r="H572" s="39"/>
      <c r="I572" s="39"/>
    </row>
    <row r="573" spans="1:9" ht="13.5" thickBot="1">
      <c r="A573" s="236" t="s">
        <v>573</v>
      </c>
      <c r="B573" s="40" t="s">
        <v>617</v>
      </c>
      <c r="C573" s="39"/>
      <c r="D573" s="39"/>
      <c r="E573" s="39"/>
      <c r="F573" s="39"/>
      <c r="G573" s="39"/>
      <c r="H573" s="39"/>
      <c r="I573" s="41">
        <v>1</v>
      </c>
    </row>
    <row r="574" spans="1:9" ht="13.5" thickBot="1">
      <c r="A574" s="237"/>
      <c r="B574" s="40" t="s">
        <v>19</v>
      </c>
      <c r="C574" s="39"/>
      <c r="D574" s="39"/>
      <c r="E574" s="39"/>
      <c r="F574" s="39"/>
      <c r="G574" s="41">
        <v>20</v>
      </c>
      <c r="H574" s="39"/>
      <c r="I574" s="39"/>
    </row>
    <row r="575" spans="1:9" ht="13.5" thickBot="1">
      <c r="A575" s="40" t="s">
        <v>574</v>
      </c>
      <c r="B575" s="40" t="s">
        <v>19</v>
      </c>
      <c r="C575" s="39"/>
      <c r="D575" s="39"/>
      <c r="E575" s="39"/>
      <c r="F575" s="39"/>
      <c r="G575" s="41">
        <v>2</v>
      </c>
      <c r="H575" s="39"/>
      <c r="I575" s="39"/>
    </row>
    <row r="576" spans="1:9" ht="13.5" thickBot="1">
      <c r="A576" s="40" t="s">
        <v>575</v>
      </c>
      <c r="B576" s="40" t="s">
        <v>19</v>
      </c>
      <c r="C576" s="39"/>
      <c r="D576" s="39"/>
      <c r="E576" s="39"/>
      <c r="F576" s="39"/>
      <c r="G576" s="41">
        <v>9</v>
      </c>
      <c r="H576" s="39"/>
      <c r="I576" s="39"/>
    </row>
    <row r="577" spans="1:9" ht="13.5" thickBot="1">
      <c r="A577" s="40" t="s">
        <v>576</v>
      </c>
      <c r="B577" s="40" t="s">
        <v>19</v>
      </c>
      <c r="C577" s="39"/>
      <c r="D577" s="39"/>
      <c r="E577" s="39"/>
      <c r="F577" s="39"/>
      <c r="G577" s="41">
        <v>2</v>
      </c>
      <c r="H577" s="39"/>
      <c r="I577" s="39"/>
    </row>
    <row r="578" spans="1:9" ht="13.5" thickBot="1">
      <c r="A578" s="40" t="s">
        <v>577</v>
      </c>
      <c r="B578" s="40" t="s">
        <v>19</v>
      </c>
      <c r="C578" s="39"/>
      <c r="D578" s="39"/>
      <c r="E578" s="39"/>
      <c r="F578" s="39"/>
      <c r="G578" s="41">
        <v>2</v>
      </c>
      <c r="H578" s="39"/>
      <c r="I578" s="39"/>
    </row>
    <row r="579" spans="1:9" ht="13.5" thickBot="1">
      <c r="A579" s="40" t="s">
        <v>578</v>
      </c>
      <c r="B579" s="40" t="s">
        <v>19</v>
      </c>
      <c r="C579" s="39"/>
      <c r="D579" s="39"/>
      <c r="E579" s="39"/>
      <c r="F579" s="39"/>
      <c r="G579" s="41">
        <v>1</v>
      </c>
      <c r="H579" s="39"/>
      <c r="I579" s="39"/>
    </row>
    <row r="580" spans="1:9" ht="13.5" thickBot="1">
      <c r="A580" s="40" t="s">
        <v>579</v>
      </c>
      <c r="B580" s="40" t="s">
        <v>621</v>
      </c>
      <c r="C580" s="39"/>
      <c r="D580" s="39"/>
      <c r="E580" s="39"/>
      <c r="F580" s="41">
        <v>3</v>
      </c>
      <c r="G580" s="39"/>
      <c r="H580" s="39"/>
      <c r="I580" s="39"/>
    </row>
    <row r="581" spans="1:9" ht="13.5" thickBot="1">
      <c r="A581" s="40" t="s">
        <v>580</v>
      </c>
      <c r="B581" s="40" t="s">
        <v>618</v>
      </c>
      <c r="C581" s="39"/>
      <c r="D581" s="39"/>
      <c r="E581" s="39"/>
      <c r="F581" s="41">
        <v>1</v>
      </c>
      <c r="G581" s="39"/>
      <c r="H581" s="39"/>
      <c r="I581" s="39"/>
    </row>
    <row r="582" spans="1:9" ht="13.5" thickBot="1">
      <c r="A582" s="40" t="s">
        <v>581</v>
      </c>
      <c r="B582" s="40" t="s">
        <v>19</v>
      </c>
      <c r="C582" s="39"/>
      <c r="D582" s="39"/>
      <c r="E582" s="39"/>
      <c r="F582" s="39"/>
      <c r="G582" s="41">
        <v>1</v>
      </c>
      <c r="H582" s="39"/>
      <c r="I582" s="39"/>
    </row>
    <row r="583" spans="1:9" ht="13.5" thickBot="1">
      <c r="A583" s="236" t="s">
        <v>582</v>
      </c>
      <c r="B583" s="40" t="s">
        <v>619</v>
      </c>
      <c r="C583" s="39"/>
      <c r="D583" s="41">
        <v>7</v>
      </c>
      <c r="E583" s="39"/>
      <c r="F583" s="39"/>
      <c r="G583" s="39"/>
      <c r="H583" s="39"/>
      <c r="I583" s="39"/>
    </row>
    <row r="584" spans="1:9" ht="13.5" thickBot="1">
      <c r="A584" s="237"/>
      <c r="B584" s="40" t="s">
        <v>620</v>
      </c>
      <c r="C584" s="39"/>
      <c r="D584" s="41">
        <v>27</v>
      </c>
      <c r="E584" s="39"/>
      <c r="F584" s="39"/>
      <c r="G584" s="39"/>
      <c r="H584" s="39"/>
      <c r="I584" s="39"/>
    </row>
    <row r="585" spans="1:9" ht="13.5" thickBot="1">
      <c r="A585" s="40" t="s">
        <v>583</v>
      </c>
      <c r="B585" s="40" t="s">
        <v>620</v>
      </c>
      <c r="C585" s="39"/>
      <c r="D585" s="41">
        <v>1</v>
      </c>
      <c r="E585" s="39"/>
      <c r="F585" s="39"/>
      <c r="G585" s="39"/>
      <c r="H585" s="39"/>
      <c r="I585" s="39"/>
    </row>
    <row r="586" spans="1:9" ht="13.5" thickBot="1">
      <c r="A586" s="40" t="s">
        <v>584</v>
      </c>
      <c r="B586" s="40" t="s">
        <v>19</v>
      </c>
      <c r="C586" s="39"/>
      <c r="D586" s="39"/>
      <c r="E586" s="39"/>
      <c r="F586" s="39"/>
      <c r="G586" s="41">
        <v>1</v>
      </c>
      <c r="H586" s="39"/>
      <c r="I586" s="39"/>
    </row>
    <row r="587" spans="1:9" ht="13.5" thickBot="1">
      <c r="A587" s="40" t="s">
        <v>585</v>
      </c>
      <c r="B587" s="40" t="s">
        <v>621</v>
      </c>
      <c r="C587" s="39"/>
      <c r="D587" s="39"/>
      <c r="E587" s="39"/>
      <c r="F587" s="41">
        <v>1</v>
      </c>
      <c r="G587" s="39"/>
      <c r="H587" s="39"/>
      <c r="I587" s="39"/>
    </row>
    <row r="588" spans="1:9" ht="13.5" thickBot="1">
      <c r="A588" s="40" t="s">
        <v>586</v>
      </c>
      <c r="B588" s="40" t="s">
        <v>621</v>
      </c>
      <c r="C588" s="39"/>
      <c r="D588" s="39"/>
      <c r="E588" s="39"/>
      <c r="F588" s="41">
        <v>1</v>
      </c>
      <c r="G588" s="39"/>
      <c r="H588" s="39"/>
      <c r="I588" s="39"/>
    </row>
    <row r="589" spans="1:9" ht="13.5" thickBot="1">
      <c r="A589" s="40" t="s">
        <v>587</v>
      </c>
      <c r="B589" s="40" t="s">
        <v>621</v>
      </c>
      <c r="C589" s="39"/>
      <c r="D589" s="39"/>
      <c r="E589" s="39"/>
      <c r="F589" s="41">
        <v>1</v>
      </c>
      <c r="G589" s="39"/>
      <c r="H589" s="39"/>
      <c r="I589" s="39"/>
    </row>
    <row r="590" spans="1:9" ht="13.5" thickBot="1">
      <c r="A590" s="40" t="s">
        <v>588</v>
      </c>
      <c r="B590" s="40" t="s">
        <v>621</v>
      </c>
      <c r="C590" s="39"/>
      <c r="D590" s="39"/>
      <c r="E590" s="39"/>
      <c r="F590" s="41">
        <v>4</v>
      </c>
      <c r="G590" s="39"/>
      <c r="H590" s="39"/>
      <c r="I590" s="39"/>
    </row>
    <row r="591" spans="1:9" ht="13.5" thickBot="1">
      <c r="A591" s="40" t="s">
        <v>589</v>
      </c>
      <c r="B591" s="40" t="s">
        <v>621</v>
      </c>
      <c r="C591" s="39"/>
      <c r="D591" s="39"/>
      <c r="E591" s="39"/>
      <c r="F591" s="41">
        <v>1</v>
      </c>
      <c r="G591" s="39"/>
      <c r="H591" s="39"/>
      <c r="I591" s="39"/>
    </row>
    <row r="592" spans="1:9" ht="13.5" thickBot="1">
      <c r="A592" s="40" t="s">
        <v>590</v>
      </c>
      <c r="B592" s="40" t="s">
        <v>621</v>
      </c>
      <c r="C592" s="39"/>
      <c r="D592" s="39"/>
      <c r="E592" s="39"/>
      <c r="F592" s="41">
        <v>3</v>
      </c>
      <c r="G592" s="39"/>
      <c r="H592" s="39"/>
      <c r="I592" s="39"/>
    </row>
    <row r="593" spans="1:9" ht="13.5" thickBot="1">
      <c r="A593" s="40" t="s">
        <v>591</v>
      </c>
      <c r="B593" s="40" t="s">
        <v>621</v>
      </c>
      <c r="C593" s="39"/>
      <c r="D593" s="39"/>
      <c r="E593" s="39"/>
      <c r="F593" s="41">
        <v>2</v>
      </c>
      <c r="G593" s="39"/>
      <c r="H593" s="39"/>
      <c r="I593" s="39"/>
    </row>
    <row r="594" spans="1:9" ht="13.5" thickBot="1">
      <c r="A594" s="40" t="s">
        <v>592</v>
      </c>
      <c r="B594" s="40" t="s">
        <v>621</v>
      </c>
      <c r="C594" s="39"/>
      <c r="D594" s="39"/>
      <c r="E594" s="39"/>
      <c r="F594" s="41">
        <v>5</v>
      </c>
      <c r="G594" s="39"/>
      <c r="H594" s="39"/>
      <c r="I594" s="39"/>
    </row>
    <row r="595" spans="1:9" ht="13.5" thickBot="1">
      <c r="A595" s="40" t="s">
        <v>593</v>
      </c>
      <c r="B595" s="40" t="s">
        <v>621</v>
      </c>
      <c r="C595" s="39"/>
      <c r="D595" s="39"/>
      <c r="E595" s="39"/>
      <c r="F595" s="41">
        <v>7</v>
      </c>
      <c r="G595" s="39"/>
      <c r="H595" s="39"/>
      <c r="I595" s="39"/>
    </row>
    <row r="596" spans="1:9" ht="13.5" thickBot="1">
      <c r="A596" s="40" t="s">
        <v>594</v>
      </c>
      <c r="B596" s="40" t="s">
        <v>621</v>
      </c>
      <c r="C596" s="39"/>
      <c r="D596" s="39"/>
      <c r="E596" s="39"/>
      <c r="F596" s="41">
        <v>8</v>
      </c>
      <c r="G596" s="39"/>
      <c r="H596" s="39"/>
      <c r="I596" s="39"/>
    </row>
    <row r="597" spans="1:9" ht="13.5" thickBot="1">
      <c r="A597" s="40" t="s">
        <v>595</v>
      </c>
      <c r="B597" s="40" t="s">
        <v>621</v>
      </c>
      <c r="C597" s="39"/>
      <c r="D597" s="39"/>
      <c r="E597" s="39"/>
      <c r="F597" s="41">
        <v>3</v>
      </c>
      <c r="G597" s="39"/>
      <c r="H597" s="39"/>
      <c r="I597" s="39"/>
    </row>
    <row r="598" spans="1:9" ht="13.5" thickBot="1">
      <c r="A598" s="40" t="s">
        <v>596</v>
      </c>
      <c r="B598" s="40" t="s">
        <v>621</v>
      </c>
      <c r="C598" s="39"/>
      <c r="D598" s="39"/>
      <c r="E598" s="39"/>
      <c r="F598" s="41">
        <v>3</v>
      </c>
      <c r="G598" s="39"/>
      <c r="H598" s="39"/>
      <c r="I598" s="39"/>
    </row>
    <row r="599" spans="1:9" ht="13.5" thickBot="1">
      <c r="A599" s="236" t="s">
        <v>597</v>
      </c>
      <c r="B599" s="40" t="s">
        <v>621</v>
      </c>
      <c r="C599" s="39"/>
      <c r="D599" s="39"/>
      <c r="E599" s="39"/>
      <c r="F599" s="41">
        <v>2</v>
      </c>
      <c r="G599" s="39"/>
      <c r="H599" s="39"/>
      <c r="I599" s="39"/>
    </row>
    <row r="600" spans="1:9" ht="13.5" thickBot="1">
      <c r="A600" s="237"/>
      <c r="B600" s="40" t="s">
        <v>618</v>
      </c>
      <c r="C600" s="39"/>
      <c r="D600" s="39"/>
      <c r="E600" s="39"/>
      <c r="F600" s="41">
        <v>8</v>
      </c>
      <c r="G600" s="39"/>
      <c r="H600" s="39"/>
      <c r="I600" s="39"/>
    </row>
    <row r="601" spans="1:9" ht="13.5" thickBot="1">
      <c r="A601" s="40" t="s">
        <v>598</v>
      </c>
      <c r="B601" s="40" t="s">
        <v>618</v>
      </c>
      <c r="C601" s="39"/>
      <c r="D601" s="39"/>
      <c r="E601" s="39"/>
      <c r="F601" s="41">
        <v>35</v>
      </c>
      <c r="G601" s="39"/>
      <c r="H601" s="39"/>
      <c r="I601" s="39"/>
    </row>
    <row r="602" spans="1:9" ht="13.5" thickBot="1">
      <c r="A602" s="40" t="s">
        <v>599</v>
      </c>
      <c r="B602" s="40" t="s">
        <v>19</v>
      </c>
      <c r="C602" s="39"/>
      <c r="D602" s="39"/>
      <c r="E602" s="39"/>
      <c r="F602" s="39"/>
      <c r="G602" s="41">
        <v>2</v>
      </c>
      <c r="H602" s="39"/>
      <c r="I602" s="39"/>
    </row>
    <row r="603" spans="1:9" ht="13.5" thickBot="1">
      <c r="A603" s="40" t="s">
        <v>600</v>
      </c>
      <c r="B603" s="40" t="s">
        <v>19</v>
      </c>
      <c r="C603" s="39"/>
      <c r="D603" s="39"/>
      <c r="E603" s="39"/>
      <c r="F603" s="39"/>
      <c r="G603" s="41">
        <v>15</v>
      </c>
      <c r="H603" s="39"/>
      <c r="I603" s="39"/>
    </row>
    <row r="604" spans="1:9" ht="13.5" thickBot="1">
      <c r="A604" s="40" t="s">
        <v>601</v>
      </c>
      <c r="B604" s="40" t="s">
        <v>619</v>
      </c>
      <c r="C604" s="39"/>
      <c r="D604" s="41">
        <v>2</v>
      </c>
      <c r="E604" s="39"/>
      <c r="F604" s="39"/>
      <c r="G604" s="39"/>
      <c r="H604" s="39"/>
      <c r="I604" s="39"/>
    </row>
    <row r="605" spans="1:9" ht="13.5" thickBot="1">
      <c r="A605" s="40" t="s">
        <v>602</v>
      </c>
      <c r="B605" s="40" t="s">
        <v>19</v>
      </c>
      <c r="C605" s="39"/>
      <c r="D605" s="39"/>
      <c r="E605" s="39"/>
      <c r="F605" s="39"/>
      <c r="G605" s="41">
        <v>1</v>
      </c>
      <c r="H605" s="39"/>
      <c r="I605" s="39"/>
    </row>
    <row r="606" spans="1:9" ht="13.5" thickBot="1">
      <c r="A606" s="40" t="s">
        <v>603</v>
      </c>
      <c r="B606" s="40" t="s">
        <v>619</v>
      </c>
      <c r="C606" s="39"/>
      <c r="D606" s="41">
        <v>1</v>
      </c>
      <c r="E606" s="39"/>
      <c r="F606" s="39"/>
      <c r="G606" s="39"/>
      <c r="H606" s="39"/>
      <c r="I606" s="39"/>
    </row>
    <row r="607" spans="1:9" ht="13.5" thickBot="1">
      <c r="A607" s="40" t="s">
        <v>604</v>
      </c>
      <c r="B607" s="40" t="s">
        <v>619</v>
      </c>
      <c r="C607" s="39"/>
      <c r="D607" s="41">
        <v>1</v>
      </c>
      <c r="E607" s="39"/>
      <c r="F607" s="39"/>
      <c r="G607" s="39"/>
      <c r="H607" s="39"/>
      <c r="I607" s="39"/>
    </row>
    <row r="608" spans="1:9" ht="13.5" thickBot="1">
      <c r="A608" s="236" t="s">
        <v>605</v>
      </c>
      <c r="B608" s="40" t="s">
        <v>619</v>
      </c>
      <c r="C608" s="39"/>
      <c r="D608" s="41">
        <v>2</v>
      </c>
      <c r="E608" s="39"/>
      <c r="F608" s="39"/>
      <c r="G608" s="39"/>
      <c r="H608" s="39"/>
      <c r="I608" s="39"/>
    </row>
    <row r="609" spans="1:9" ht="13.5" thickBot="1">
      <c r="A609" s="237"/>
      <c r="B609" s="40" t="s">
        <v>620</v>
      </c>
      <c r="C609" s="39"/>
      <c r="D609" s="41">
        <v>3</v>
      </c>
      <c r="E609" s="39"/>
      <c r="F609" s="39"/>
      <c r="G609" s="39"/>
      <c r="H609" s="39"/>
      <c r="I609" s="39"/>
    </row>
    <row r="610" spans="1:9" ht="13.5" thickBot="1">
      <c r="A610" s="40" t="s">
        <v>606</v>
      </c>
      <c r="B610" s="40" t="s">
        <v>619</v>
      </c>
      <c r="C610" s="39"/>
      <c r="D610" s="41">
        <v>1</v>
      </c>
      <c r="E610" s="39"/>
      <c r="F610" s="39"/>
      <c r="G610" s="39"/>
      <c r="H610" s="39"/>
      <c r="I610" s="39"/>
    </row>
    <row r="611" spans="1:9" ht="13.5" thickBot="1">
      <c r="A611" s="236" t="s">
        <v>607</v>
      </c>
      <c r="B611" s="40" t="s">
        <v>619</v>
      </c>
      <c r="C611" s="39"/>
      <c r="D611" s="41">
        <v>3</v>
      </c>
      <c r="E611" s="39"/>
      <c r="F611" s="39"/>
      <c r="G611" s="39"/>
      <c r="H611" s="39"/>
      <c r="I611" s="39"/>
    </row>
    <row r="612" spans="1:9" ht="13.5" thickBot="1">
      <c r="A612" s="237"/>
      <c r="B612" s="40" t="s">
        <v>620</v>
      </c>
      <c r="C612" s="39"/>
      <c r="D612" s="41">
        <v>1</v>
      </c>
      <c r="E612" s="39"/>
      <c r="F612" s="39"/>
      <c r="G612" s="39"/>
      <c r="H612" s="39"/>
      <c r="I612" s="39"/>
    </row>
    <row r="613" spans="1:9" ht="13.5" thickBot="1">
      <c r="A613" s="40" t="s">
        <v>608</v>
      </c>
      <c r="B613" s="40" t="s">
        <v>621</v>
      </c>
      <c r="C613" s="39"/>
      <c r="D613" s="39"/>
      <c r="E613" s="39"/>
      <c r="F613" s="41">
        <v>1</v>
      </c>
      <c r="G613" s="39"/>
      <c r="H613" s="39"/>
      <c r="I613" s="39"/>
    </row>
    <row r="614" spans="1:9" ht="12.75" customHeight="1">
      <c r="I614" s="46"/>
    </row>
  </sheetData>
  <mergeCells count="87">
    <mergeCell ref="A599:A600"/>
    <mergeCell ref="A608:A609"/>
    <mergeCell ref="A611:A612"/>
    <mergeCell ref="A537:A538"/>
    <mergeCell ref="A543:A544"/>
    <mergeCell ref="A545:A546"/>
    <mergeCell ref="A567:A568"/>
    <mergeCell ref="A573:A574"/>
    <mergeCell ref="A583:A584"/>
    <mergeCell ref="A532:A533"/>
    <mergeCell ref="A469:A470"/>
    <mergeCell ref="A472:A473"/>
    <mergeCell ref="A487:A488"/>
    <mergeCell ref="A490:A491"/>
    <mergeCell ref="A492:A493"/>
    <mergeCell ref="A498:A499"/>
    <mergeCell ref="A505:A506"/>
    <mergeCell ref="A511:A512"/>
    <mergeCell ref="A520:A521"/>
    <mergeCell ref="A528:A529"/>
    <mergeCell ref="A530:A531"/>
    <mergeCell ref="A466:A467"/>
    <mergeCell ref="A387:A388"/>
    <mergeCell ref="A417:A418"/>
    <mergeCell ref="A419:A420"/>
    <mergeCell ref="A422:A423"/>
    <mergeCell ref="A440:A441"/>
    <mergeCell ref="A447:A448"/>
    <mergeCell ref="A449:A450"/>
    <mergeCell ref="A458:A459"/>
    <mergeCell ref="A460:A461"/>
    <mergeCell ref="A462:A463"/>
    <mergeCell ref="A464:A465"/>
    <mergeCell ref="A376:A377"/>
    <mergeCell ref="A291:A292"/>
    <mergeCell ref="A293:A294"/>
    <mergeCell ref="A320:A321"/>
    <mergeCell ref="A338:A339"/>
    <mergeCell ref="A340:A341"/>
    <mergeCell ref="A347:A348"/>
    <mergeCell ref="A350:A351"/>
    <mergeCell ref="A358:A360"/>
    <mergeCell ref="A361:A362"/>
    <mergeCell ref="A363:A364"/>
    <mergeCell ref="A367:A368"/>
    <mergeCell ref="A273:A274"/>
    <mergeCell ref="A182:A183"/>
    <mergeCell ref="A184:A185"/>
    <mergeCell ref="A212:A213"/>
    <mergeCell ref="A216:A217"/>
    <mergeCell ref="A222:A224"/>
    <mergeCell ref="A231:A232"/>
    <mergeCell ref="A241:A242"/>
    <mergeCell ref="A259:A260"/>
    <mergeCell ref="A261:A262"/>
    <mergeCell ref="A264:A265"/>
    <mergeCell ref="A271:A272"/>
    <mergeCell ref="A164:A165"/>
    <mergeCell ref="A84:A85"/>
    <mergeCell ref="A88:A89"/>
    <mergeCell ref="A97:A98"/>
    <mergeCell ref="A99:A100"/>
    <mergeCell ref="A101:A102"/>
    <mergeCell ref="A114:A115"/>
    <mergeCell ref="A116:A117"/>
    <mergeCell ref="A136:A137"/>
    <mergeCell ref="A144:A145"/>
    <mergeCell ref="A147:A148"/>
    <mergeCell ref="A152:A153"/>
    <mergeCell ref="A77:A78"/>
    <mergeCell ref="A26:A27"/>
    <mergeCell ref="A28:A29"/>
    <mergeCell ref="A31:A32"/>
    <mergeCell ref="A34:A35"/>
    <mergeCell ref="A36:A37"/>
    <mergeCell ref="A38:A39"/>
    <mergeCell ref="A49:A50"/>
    <mergeCell ref="A54:A55"/>
    <mergeCell ref="A59:A60"/>
    <mergeCell ref="A71:A72"/>
    <mergeCell ref="A73:A74"/>
    <mergeCell ref="A24:A25"/>
    <mergeCell ref="E1:M1"/>
    <mergeCell ref="F2:M2"/>
    <mergeCell ref="A5:B5"/>
    <mergeCell ref="A17:A18"/>
    <mergeCell ref="A22:A23"/>
  </mergeCells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sheetPr filterMode="1"/>
  <dimension ref="A1:N609"/>
  <sheetViews>
    <sheetView workbookViewId="0">
      <pane ySplit="1" topLeftCell="A352" activePane="bottomLeft" state="frozen"/>
      <selection activeCell="G3" sqref="G3"/>
      <selection pane="bottomLeft" activeCell="G3" sqref="G3"/>
    </sheetView>
  </sheetViews>
  <sheetFormatPr defaultRowHeight="12.75"/>
  <cols>
    <col min="1" max="1" width="26.42578125" bestFit="1" customWidth="1"/>
    <col min="2" max="2" width="21.28515625" bestFit="1" customWidth="1"/>
    <col min="3" max="3" width="20.140625" bestFit="1" customWidth="1"/>
    <col min="4" max="4" width="13.7109375" bestFit="1" customWidth="1"/>
    <col min="5" max="5" width="11.28515625" bestFit="1" customWidth="1"/>
    <col min="6" max="7" width="6.140625" bestFit="1" customWidth="1"/>
    <col min="8" max="8" width="13.7109375" bestFit="1" customWidth="1"/>
    <col min="9" max="9" width="17.5703125" bestFit="1" customWidth="1"/>
  </cols>
  <sheetData>
    <row r="1" spans="1:9" ht="13.5" thickBot="1">
      <c r="A1" s="38" t="s">
        <v>93</v>
      </c>
      <c r="B1" s="38" t="s">
        <v>616</v>
      </c>
      <c r="C1" s="37" t="s">
        <v>8</v>
      </c>
      <c r="D1" s="37" t="s">
        <v>81</v>
      </c>
      <c r="E1" s="37" t="s">
        <v>82</v>
      </c>
      <c r="F1" s="37" t="s">
        <v>4</v>
      </c>
      <c r="G1" s="37" t="s">
        <v>84</v>
      </c>
      <c r="H1" s="37" t="s">
        <v>85</v>
      </c>
      <c r="I1" s="37" t="s">
        <v>86</v>
      </c>
    </row>
    <row r="2" spans="1:9" ht="13.5" thickBot="1">
      <c r="A2" s="68" t="s">
        <v>624</v>
      </c>
      <c r="B2" s="40" t="s">
        <v>617</v>
      </c>
      <c r="C2" s="39"/>
      <c r="D2" s="39"/>
      <c r="E2" s="39"/>
      <c r="F2" s="39"/>
      <c r="G2" s="39"/>
      <c r="H2" s="39"/>
      <c r="I2" s="69">
        <v>7159</v>
      </c>
    </row>
    <row r="3" spans="1:9" ht="13.5" hidden="1" thickBot="1">
      <c r="A3" s="40" t="s">
        <v>94</v>
      </c>
      <c r="B3" s="40" t="s">
        <v>19</v>
      </c>
      <c r="C3" s="39"/>
      <c r="D3" s="39"/>
      <c r="E3" s="39"/>
      <c r="F3" s="39"/>
      <c r="G3" s="41">
        <v>6</v>
      </c>
      <c r="H3" s="39"/>
      <c r="I3" s="39"/>
    </row>
    <row r="4" spans="1:9" ht="13.5" hidden="1" thickBot="1">
      <c r="A4" s="40" t="s">
        <v>95</v>
      </c>
      <c r="B4" s="40" t="s">
        <v>19</v>
      </c>
      <c r="C4" s="39"/>
      <c r="D4" s="39"/>
      <c r="E4" s="39"/>
      <c r="F4" s="39"/>
      <c r="G4" s="41">
        <v>56</v>
      </c>
      <c r="H4" s="39"/>
      <c r="I4" s="39"/>
    </row>
    <row r="5" spans="1:9" ht="13.5" hidden="1" thickBot="1">
      <c r="A5" s="40" t="s">
        <v>96</v>
      </c>
      <c r="B5" s="40" t="s">
        <v>19</v>
      </c>
      <c r="C5" s="39"/>
      <c r="D5" s="39"/>
      <c r="E5" s="39"/>
      <c r="F5" s="39"/>
      <c r="G5" s="41">
        <v>40</v>
      </c>
      <c r="H5" s="39"/>
      <c r="I5" s="39"/>
    </row>
    <row r="6" spans="1:9" ht="13.5" hidden="1" thickBot="1">
      <c r="A6" s="40" t="s">
        <v>97</v>
      </c>
      <c r="B6" s="40" t="s">
        <v>19</v>
      </c>
      <c r="C6" s="39"/>
      <c r="D6" s="39"/>
      <c r="E6" s="39"/>
      <c r="F6" s="39"/>
      <c r="G6" s="41">
        <v>9</v>
      </c>
      <c r="H6" s="39"/>
      <c r="I6" s="39"/>
    </row>
    <row r="7" spans="1:9" ht="13.5" hidden="1" thickBot="1">
      <c r="A7" s="40" t="s">
        <v>98</v>
      </c>
      <c r="B7" s="40" t="s">
        <v>19</v>
      </c>
      <c r="C7" s="39"/>
      <c r="D7" s="39"/>
      <c r="E7" s="39"/>
      <c r="F7" s="39"/>
      <c r="G7" s="41">
        <v>1</v>
      </c>
      <c r="H7" s="39"/>
      <c r="I7" s="39"/>
    </row>
    <row r="8" spans="1:9" ht="13.5" hidden="1" thickBot="1">
      <c r="A8" s="40" t="s">
        <v>99</v>
      </c>
      <c r="B8" s="40" t="s">
        <v>19</v>
      </c>
      <c r="C8" s="39"/>
      <c r="D8" s="39"/>
      <c r="E8" s="39"/>
      <c r="F8" s="39"/>
      <c r="G8" s="41">
        <v>4</v>
      </c>
      <c r="H8" s="39"/>
      <c r="I8" s="39"/>
    </row>
    <row r="9" spans="1:9" ht="13.5" hidden="1" thickBot="1">
      <c r="A9" s="40" t="s">
        <v>100</v>
      </c>
      <c r="B9" s="40" t="s">
        <v>618</v>
      </c>
      <c r="C9" s="39"/>
      <c r="D9" s="39"/>
      <c r="E9" s="39"/>
      <c r="F9" s="41">
        <v>16</v>
      </c>
      <c r="G9" s="39"/>
      <c r="H9" s="39"/>
      <c r="I9" s="39"/>
    </row>
    <row r="10" spans="1:9" ht="13.5" hidden="1" thickBot="1">
      <c r="A10" s="40" t="s">
        <v>101</v>
      </c>
      <c r="B10" s="40" t="s">
        <v>618</v>
      </c>
      <c r="C10" s="39"/>
      <c r="D10" s="39"/>
      <c r="E10" s="39"/>
      <c r="F10" s="41">
        <v>14</v>
      </c>
      <c r="G10" s="39"/>
      <c r="H10" s="39"/>
      <c r="I10" s="39"/>
    </row>
    <row r="11" spans="1:9" ht="13.5" hidden="1" thickBot="1">
      <c r="A11" s="40" t="s">
        <v>102</v>
      </c>
      <c r="B11" s="40" t="s">
        <v>19</v>
      </c>
      <c r="C11" s="39"/>
      <c r="D11" s="39"/>
      <c r="E11" s="39"/>
      <c r="F11" s="39"/>
      <c r="G11" s="41">
        <v>4</v>
      </c>
      <c r="H11" s="39"/>
      <c r="I11" s="39"/>
    </row>
    <row r="12" spans="1:9" ht="13.5" thickBot="1">
      <c r="A12" s="236" t="s">
        <v>103</v>
      </c>
      <c r="B12" s="40" t="s">
        <v>617</v>
      </c>
      <c r="C12" s="39"/>
      <c r="D12" s="39"/>
      <c r="E12" s="39"/>
      <c r="F12" s="39"/>
      <c r="G12" s="39"/>
      <c r="H12" s="39"/>
      <c r="I12" s="41">
        <v>1</v>
      </c>
    </row>
    <row r="13" spans="1:9" ht="13.5" hidden="1" thickBot="1">
      <c r="A13" s="237"/>
      <c r="B13" s="40" t="s">
        <v>19</v>
      </c>
      <c r="C13" s="39"/>
      <c r="D13" s="39"/>
      <c r="E13" s="39"/>
      <c r="F13" s="39"/>
      <c r="G13" s="41">
        <v>17</v>
      </c>
      <c r="H13" s="39"/>
      <c r="I13" s="39"/>
    </row>
    <row r="14" spans="1:9" ht="13.5" hidden="1" thickBot="1">
      <c r="A14" s="40" t="s">
        <v>104</v>
      </c>
      <c r="B14" s="40" t="s">
        <v>19</v>
      </c>
      <c r="C14" s="39"/>
      <c r="D14" s="39"/>
      <c r="E14" s="39"/>
      <c r="F14" s="39"/>
      <c r="G14" s="41">
        <v>24</v>
      </c>
      <c r="H14" s="39"/>
      <c r="I14" s="39"/>
    </row>
    <row r="15" spans="1:9" ht="13.5" hidden="1" thickBot="1">
      <c r="A15" s="40" t="s">
        <v>105</v>
      </c>
      <c r="B15" s="40" t="s">
        <v>19</v>
      </c>
      <c r="C15" s="39"/>
      <c r="D15" s="39"/>
      <c r="E15" s="39"/>
      <c r="F15" s="39"/>
      <c r="G15" s="41">
        <v>9</v>
      </c>
      <c r="H15" s="39"/>
      <c r="I15" s="39"/>
    </row>
    <row r="16" spans="1:9" ht="13.5" hidden="1" thickBot="1">
      <c r="A16" s="40" t="s">
        <v>106</v>
      </c>
      <c r="B16" s="40" t="s">
        <v>19</v>
      </c>
      <c r="C16" s="39"/>
      <c r="D16" s="39"/>
      <c r="E16" s="39"/>
      <c r="F16" s="39"/>
      <c r="G16" s="41">
        <v>1</v>
      </c>
      <c r="H16" s="39"/>
      <c r="I16" s="39"/>
    </row>
    <row r="17" spans="1:9" ht="13.5" hidden="1" thickBot="1">
      <c r="A17" s="236" t="s">
        <v>107</v>
      </c>
      <c r="B17" s="40" t="s">
        <v>619</v>
      </c>
      <c r="C17" s="39"/>
      <c r="D17" s="41">
        <v>2</v>
      </c>
      <c r="E17" s="39"/>
      <c r="F17" s="39"/>
      <c r="G17" s="39"/>
      <c r="H17" s="39"/>
      <c r="I17" s="39"/>
    </row>
    <row r="18" spans="1:9" ht="13.5" hidden="1" thickBot="1">
      <c r="A18" s="237"/>
      <c r="B18" s="40" t="s">
        <v>620</v>
      </c>
      <c r="C18" s="39"/>
      <c r="D18" s="41">
        <v>10</v>
      </c>
      <c r="E18" s="39"/>
      <c r="F18" s="39"/>
      <c r="G18" s="39"/>
      <c r="H18" s="39"/>
      <c r="I18" s="39"/>
    </row>
    <row r="19" spans="1:9" ht="13.5" hidden="1" thickBot="1">
      <c r="A19" s="236" t="s">
        <v>108</v>
      </c>
      <c r="B19" s="40" t="s">
        <v>619</v>
      </c>
      <c r="C19" s="39"/>
      <c r="D19" s="41">
        <v>4</v>
      </c>
      <c r="E19" s="39"/>
      <c r="F19" s="39"/>
      <c r="G19" s="39"/>
      <c r="H19" s="39"/>
      <c r="I19" s="39"/>
    </row>
    <row r="20" spans="1:9" ht="13.5" hidden="1" thickBot="1">
      <c r="A20" s="237"/>
      <c r="B20" s="40" t="s">
        <v>620</v>
      </c>
      <c r="C20" s="39"/>
      <c r="D20" s="41">
        <v>30</v>
      </c>
      <c r="E20" s="39"/>
      <c r="F20" s="39"/>
      <c r="G20" s="39"/>
      <c r="H20" s="39"/>
      <c r="I20" s="39"/>
    </row>
    <row r="21" spans="1:9" ht="13.5" hidden="1" thickBot="1">
      <c r="A21" s="236" t="s">
        <v>109</v>
      </c>
      <c r="B21" s="40" t="s">
        <v>619</v>
      </c>
      <c r="C21" s="39"/>
      <c r="D21" s="41">
        <v>10</v>
      </c>
      <c r="E21" s="39"/>
      <c r="F21" s="39"/>
      <c r="G21" s="39"/>
      <c r="H21" s="39"/>
      <c r="I21" s="39"/>
    </row>
    <row r="22" spans="1:9" ht="13.5" hidden="1" thickBot="1">
      <c r="A22" s="237"/>
      <c r="B22" s="40" t="s">
        <v>620</v>
      </c>
      <c r="C22" s="39"/>
      <c r="D22" s="41">
        <v>3</v>
      </c>
      <c r="E22" s="39"/>
      <c r="F22" s="39"/>
      <c r="G22" s="39"/>
      <c r="H22" s="39"/>
      <c r="I22" s="39"/>
    </row>
    <row r="23" spans="1:9" ht="13.5" hidden="1" thickBot="1">
      <c r="A23" s="236" t="s">
        <v>110</v>
      </c>
      <c r="B23" s="40" t="s">
        <v>619</v>
      </c>
      <c r="C23" s="39"/>
      <c r="D23" s="41">
        <v>3</v>
      </c>
      <c r="E23" s="39"/>
      <c r="F23" s="39"/>
      <c r="G23" s="39"/>
      <c r="H23" s="39"/>
      <c r="I23" s="39"/>
    </row>
    <row r="24" spans="1:9" ht="13.5" hidden="1" thickBot="1">
      <c r="A24" s="237"/>
      <c r="B24" s="40" t="s">
        <v>620</v>
      </c>
      <c r="C24" s="39"/>
      <c r="D24" s="41">
        <v>2</v>
      </c>
      <c r="E24" s="39"/>
      <c r="F24" s="39"/>
      <c r="G24" s="39"/>
      <c r="H24" s="39"/>
      <c r="I24" s="39"/>
    </row>
    <row r="25" spans="1:9" ht="13.5" hidden="1" thickBot="1">
      <c r="A25" s="40" t="s">
        <v>111</v>
      </c>
      <c r="B25" s="40" t="s">
        <v>19</v>
      </c>
      <c r="C25" s="39"/>
      <c r="D25" s="39"/>
      <c r="E25" s="39"/>
      <c r="F25" s="39"/>
      <c r="G25" s="41">
        <v>31</v>
      </c>
      <c r="H25" s="39"/>
      <c r="I25" s="39"/>
    </row>
    <row r="26" spans="1:9" ht="13.5" thickBot="1">
      <c r="A26" s="236" t="s">
        <v>112</v>
      </c>
      <c r="B26" s="40" t="s">
        <v>617</v>
      </c>
      <c r="C26" s="39"/>
      <c r="D26" s="39"/>
      <c r="E26" s="39"/>
      <c r="F26" s="39"/>
      <c r="G26" s="39"/>
      <c r="H26" s="39"/>
      <c r="I26" s="41">
        <v>1</v>
      </c>
    </row>
    <row r="27" spans="1:9" ht="13.5" hidden="1" thickBot="1">
      <c r="A27" s="237"/>
      <c r="B27" s="40" t="s">
        <v>19</v>
      </c>
      <c r="C27" s="39"/>
      <c r="D27" s="39"/>
      <c r="E27" s="39"/>
      <c r="F27" s="39"/>
      <c r="G27" s="41">
        <v>68</v>
      </c>
      <c r="H27" s="39"/>
      <c r="I27" s="39"/>
    </row>
    <row r="28" spans="1:9" ht="13.5" hidden="1" thickBot="1">
      <c r="A28" s="40" t="s">
        <v>113</v>
      </c>
      <c r="B28" s="40" t="s">
        <v>19</v>
      </c>
      <c r="C28" s="39"/>
      <c r="D28" s="39"/>
      <c r="E28" s="39"/>
      <c r="F28" s="39"/>
      <c r="G28" s="41">
        <v>42</v>
      </c>
      <c r="H28" s="39"/>
      <c r="I28" s="39"/>
    </row>
    <row r="29" spans="1:9" ht="13.5" thickBot="1">
      <c r="A29" s="236" t="s">
        <v>114</v>
      </c>
      <c r="B29" s="40" t="s">
        <v>617</v>
      </c>
      <c r="C29" s="39"/>
      <c r="D29" s="39"/>
      <c r="E29" s="39"/>
      <c r="F29" s="39"/>
      <c r="G29" s="39"/>
      <c r="H29" s="39"/>
      <c r="I29" s="41">
        <v>1</v>
      </c>
    </row>
    <row r="30" spans="1:9" ht="13.5" hidden="1" thickBot="1">
      <c r="A30" s="237"/>
      <c r="B30" s="40" t="s">
        <v>19</v>
      </c>
      <c r="C30" s="39"/>
      <c r="D30" s="39"/>
      <c r="E30" s="39"/>
      <c r="F30" s="39"/>
      <c r="G30" s="41">
        <v>6</v>
      </c>
      <c r="H30" s="39"/>
      <c r="I30" s="39"/>
    </row>
    <row r="31" spans="1:9" ht="13.5" thickBot="1">
      <c r="A31" s="236" t="s">
        <v>115</v>
      </c>
      <c r="B31" s="40" t="s">
        <v>617</v>
      </c>
      <c r="C31" s="39"/>
      <c r="D31" s="39"/>
      <c r="E31" s="39"/>
      <c r="F31" s="39"/>
      <c r="G31" s="39"/>
      <c r="H31" s="39"/>
      <c r="I31" s="41">
        <v>1</v>
      </c>
    </row>
    <row r="32" spans="1:9" ht="13.5" hidden="1" thickBot="1">
      <c r="A32" s="237"/>
      <c r="B32" s="40" t="s">
        <v>19</v>
      </c>
      <c r="C32" s="39"/>
      <c r="D32" s="39"/>
      <c r="E32" s="39"/>
      <c r="F32" s="39"/>
      <c r="G32" s="41">
        <v>7</v>
      </c>
      <c r="H32" s="39"/>
      <c r="I32" s="39"/>
    </row>
    <row r="33" spans="1:9" ht="13.5" thickBot="1">
      <c r="A33" s="236" t="s">
        <v>116</v>
      </c>
      <c r="B33" s="40" t="s">
        <v>617</v>
      </c>
      <c r="C33" s="39"/>
      <c r="D33" s="39"/>
      <c r="E33" s="39"/>
      <c r="F33" s="39"/>
      <c r="G33" s="39"/>
      <c r="H33" s="39"/>
      <c r="I33" s="41">
        <v>1</v>
      </c>
    </row>
    <row r="34" spans="1:9" ht="13.5" hidden="1" thickBot="1">
      <c r="A34" s="237"/>
      <c r="B34" s="40" t="s">
        <v>19</v>
      </c>
      <c r="C34" s="39"/>
      <c r="D34" s="39"/>
      <c r="E34" s="39"/>
      <c r="F34" s="39"/>
      <c r="G34" s="41">
        <v>10</v>
      </c>
      <c r="H34" s="39"/>
      <c r="I34" s="39"/>
    </row>
    <row r="35" spans="1:9" ht="13.5" hidden="1" thickBot="1">
      <c r="A35" s="40" t="s">
        <v>117</v>
      </c>
      <c r="B35" s="40" t="s">
        <v>19</v>
      </c>
      <c r="C35" s="39"/>
      <c r="D35" s="39"/>
      <c r="E35" s="39"/>
      <c r="F35" s="39"/>
      <c r="G35" s="41">
        <v>31</v>
      </c>
      <c r="H35" s="39"/>
      <c r="I35" s="39"/>
    </row>
    <row r="36" spans="1:9" ht="13.5" hidden="1" thickBot="1">
      <c r="A36" s="40" t="s">
        <v>118</v>
      </c>
      <c r="B36" s="40" t="s">
        <v>19</v>
      </c>
      <c r="C36" s="39"/>
      <c r="D36" s="39"/>
      <c r="E36" s="39"/>
      <c r="F36" s="39"/>
      <c r="G36" s="41">
        <v>22</v>
      </c>
      <c r="H36" s="39"/>
      <c r="I36" s="39"/>
    </row>
    <row r="37" spans="1:9" ht="13.5" hidden="1" thickBot="1">
      <c r="A37" s="40" t="s">
        <v>119</v>
      </c>
      <c r="B37" s="40" t="s">
        <v>19</v>
      </c>
      <c r="C37" s="39"/>
      <c r="D37" s="39"/>
      <c r="E37" s="39"/>
      <c r="F37" s="39"/>
      <c r="G37" s="41">
        <v>8</v>
      </c>
      <c r="H37" s="39"/>
      <c r="I37" s="39"/>
    </row>
    <row r="38" spans="1:9" ht="13.5" hidden="1" thickBot="1">
      <c r="A38" s="40" t="s">
        <v>120</v>
      </c>
      <c r="B38" s="40" t="s">
        <v>19</v>
      </c>
      <c r="C38" s="39"/>
      <c r="D38" s="39"/>
      <c r="E38" s="39"/>
      <c r="F38" s="39"/>
      <c r="G38" s="41">
        <v>8</v>
      </c>
      <c r="H38" s="39"/>
      <c r="I38" s="39"/>
    </row>
    <row r="39" spans="1:9" ht="13.5" hidden="1" thickBot="1">
      <c r="A39" s="40" t="s">
        <v>121</v>
      </c>
      <c r="B39" s="40" t="s">
        <v>19</v>
      </c>
      <c r="C39" s="39"/>
      <c r="D39" s="39"/>
      <c r="E39" s="39"/>
      <c r="F39" s="39"/>
      <c r="G39" s="41">
        <v>1</v>
      </c>
      <c r="H39" s="39"/>
      <c r="I39" s="39"/>
    </row>
    <row r="40" spans="1:9" ht="13.5" hidden="1" thickBot="1">
      <c r="A40" s="40" t="s">
        <v>122</v>
      </c>
      <c r="B40" s="40" t="s">
        <v>19</v>
      </c>
      <c r="C40" s="39"/>
      <c r="D40" s="39"/>
      <c r="E40" s="39"/>
      <c r="F40" s="39"/>
      <c r="G40" s="41">
        <v>3</v>
      </c>
      <c r="H40" s="39"/>
      <c r="I40" s="39"/>
    </row>
    <row r="41" spans="1:9" ht="13.5" hidden="1" thickBot="1">
      <c r="A41" s="40" t="s">
        <v>123</v>
      </c>
      <c r="B41" s="40" t="s">
        <v>618</v>
      </c>
      <c r="C41" s="39"/>
      <c r="D41" s="39"/>
      <c r="E41" s="39"/>
      <c r="F41" s="41">
        <v>4</v>
      </c>
      <c r="G41" s="39"/>
      <c r="H41" s="39"/>
      <c r="I41" s="39"/>
    </row>
    <row r="42" spans="1:9" ht="13.5" hidden="1" thickBot="1">
      <c r="A42" s="40" t="s">
        <v>124</v>
      </c>
      <c r="B42" s="40" t="s">
        <v>618</v>
      </c>
      <c r="C42" s="39"/>
      <c r="D42" s="39"/>
      <c r="E42" s="39"/>
      <c r="F42" s="41">
        <v>18</v>
      </c>
      <c r="G42" s="39"/>
      <c r="H42" s="39"/>
      <c r="I42" s="39"/>
    </row>
    <row r="43" spans="1:9" ht="13.5" hidden="1" thickBot="1">
      <c r="A43" s="40" t="s">
        <v>125</v>
      </c>
      <c r="B43" s="40" t="s">
        <v>618</v>
      </c>
      <c r="C43" s="39"/>
      <c r="D43" s="39"/>
      <c r="E43" s="39"/>
      <c r="F43" s="41">
        <v>3</v>
      </c>
      <c r="G43" s="39"/>
      <c r="H43" s="39"/>
      <c r="I43" s="39"/>
    </row>
    <row r="44" spans="1:9" ht="13.5" thickBot="1">
      <c r="A44" s="236" t="s">
        <v>126</v>
      </c>
      <c r="B44" s="40" t="s">
        <v>617</v>
      </c>
      <c r="C44" s="39"/>
      <c r="D44" s="39"/>
      <c r="E44" s="39"/>
      <c r="F44" s="39"/>
      <c r="G44" s="39"/>
      <c r="H44" s="39"/>
      <c r="I44" s="41">
        <v>2</v>
      </c>
    </row>
    <row r="45" spans="1:9" ht="13.5" hidden="1" thickBot="1">
      <c r="A45" s="237"/>
      <c r="B45" s="40" t="s">
        <v>19</v>
      </c>
      <c r="C45" s="39"/>
      <c r="D45" s="39"/>
      <c r="E45" s="39"/>
      <c r="F45" s="39"/>
      <c r="G45" s="41">
        <v>6</v>
      </c>
      <c r="H45" s="39"/>
      <c r="I45" s="39"/>
    </row>
    <row r="46" spans="1:9" ht="13.5" hidden="1" thickBot="1">
      <c r="A46" s="40" t="s">
        <v>127</v>
      </c>
      <c r="B46" s="40" t="s">
        <v>621</v>
      </c>
      <c r="C46" s="39"/>
      <c r="D46" s="39"/>
      <c r="E46" s="39"/>
      <c r="F46" s="41">
        <v>1</v>
      </c>
      <c r="G46" s="39"/>
      <c r="H46" s="39"/>
      <c r="I46" s="39"/>
    </row>
    <row r="47" spans="1:9" ht="13.5" hidden="1" thickBot="1">
      <c r="A47" s="40" t="s">
        <v>128</v>
      </c>
      <c r="B47" s="40" t="s">
        <v>19</v>
      </c>
      <c r="C47" s="39"/>
      <c r="D47" s="39"/>
      <c r="E47" s="39"/>
      <c r="F47" s="39"/>
      <c r="G47" s="41">
        <v>3</v>
      </c>
      <c r="H47" s="39"/>
      <c r="I47" s="39"/>
    </row>
    <row r="48" spans="1:9" ht="13.5" hidden="1" thickBot="1">
      <c r="A48" s="40" t="s">
        <v>129</v>
      </c>
      <c r="B48" s="40" t="s">
        <v>19</v>
      </c>
      <c r="C48" s="39"/>
      <c r="D48" s="39"/>
      <c r="E48" s="39"/>
      <c r="F48" s="39"/>
      <c r="G48" s="41">
        <v>3</v>
      </c>
      <c r="H48" s="39"/>
      <c r="I48" s="39"/>
    </row>
    <row r="49" spans="1:9" ht="13.5" hidden="1" thickBot="1">
      <c r="A49" s="236" t="s">
        <v>130</v>
      </c>
      <c r="B49" s="40" t="s">
        <v>621</v>
      </c>
      <c r="C49" s="39"/>
      <c r="D49" s="39"/>
      <c r="E49" s="39"/>
      <c r="F49" s="41">
        <v>16</v>
      </c>
      <c r="G49" s="39"/>
      <c r="H49" s="39"/>
      <c r="I49" s="39"/>
    </row>
    <row r="50" spans="1:9" ht="13.5" hidden="1" thickBot="1">
      <c r="A50" s="237"/>
      <c r="B50" s="40" t="s">
        <v>618</v>
      </c>
      <c r="C50" s="39"/>
      <c r="D50" s="39"/>
      <c r="E50" s="39"/>
      <c r="F50" s="41">
        <v>3</v>
      </c>
      <c r="G50" s="39"/>
      <c r="H50" s="39"/>
      <c r="I50" s="39"/>
    </row>
    <row r="51" spans="1:9" ht="13.5" hidden="1" thickBot="1">
      <c r="A51" s="40" t="s">
        <v>131</v>
      </c>
      <c r="B51" s="40" t="s">
        <v>19</v>
      </c>
      <c r="C51" s="39"/>
      <c r="D51" s="39"/>
      <c r="E51" s="39"/>
      <c r="F51" s="39"/>
      <c r="G51" s="41">
        <v>2</v>
      </c>
      <c r="H51" s="39"/>
      <c r="I51" s="39"/>
    </row>
    <row r="52" spans="1:9" ht="13.5" hidden="1" thickBot="1">
      <c r="A52" s="40" t="s">
        <v>132</v>
      </c>
      <c r="B52" s="40" t="s">
        <v>19</v>
      </c>
      <c r="C52" s="39"/>
      <c r="D52" s="39"/>
      <c r="E52" s="39"/>
      <c r="F52" s="39"/>
      <c r="G52" s="41">
        <v>1</v>
      </c>
      <c r="H52" s="39"/>
      <c r="I52" s="39"/>
    </row>
    <row r="53" spans="1:9" ht="13.5" hidden="1" thickBot="1">
      <c r="A53" s="40" t="s">
        <v>133</v>
      </c>
      <c r="B53" s="40" t="s">
        <v>19</v>
      </c>
      <c r="C53" s="39"/>
      <c r="D53" s="39"/>
      <c r="E53" s="39"/>
      <c r="F53" s="39"/>
      <c r="G53" s="41">
        <v>4</v>
      </c>
      <c r="H53" s="39"/>
      <c r="I53" s="39"/>
    </row>
    <row r="54" spans="1:9" ht="13.5" hidden="1" thickBot="1">
      <c r="A54" s="236" t="s">
        <v>134</v>
      </c>
      <c r="B54" s="40" t="s">
        <v>619</v>
      </c>
      <c r="C54" s="39"/>
      <c r="D54" s="41">
        <v>11</v>
      </c>
      <c r="E54" s="39"/>
      <c r="F54" s="39"/>
      <c r="G54" s="39"/>
      <c r="H54" s="39"/>
      <c r="I54" s="39"/>
    </row>
    <row r="55" spans="1:9" ht="13.5" hidden="1" thickBot="1">
      <c r="A55" s="237"/>
      <c r="B55" s="40" t="s">
        <v>620</v>
      </c>
      <c r="C55" s="39"/>
      <c r="D55" s="41">
        <v>7</v>
      </c>
      <c r="E55" s="39"/>
      <c r="F55" s="39"/>
      <c r="G55" s="39"/>
      <c r="H55" s="39"/>
      <c r="I55" s="39"/>
    </row>
    <row r="56" spans="1:9" ht="13.5" hidden="1" thickBot="1">
      <c r="A56" s="40" t="s">
        <v>135</v>
      </c>
      <c r="B56" s="40" t="s">
        <v>19</v>
      </c>
      <c r="C56" s="39"/>
      <c r="D56" s="39"/>
      <c r="E56" s="39"/>
      <c r="F56" s="39"/>
      <c r="G56" s="41">
        <v>10</v>
      </c>
      <c r="H56" s="39"/>
      <c r="I56" s="39"/>
    </row>
    <row r="57" spans="1:9" ht="13.5" hidden="1" thickBot="1">
      <c r="A57" s="40" t="s">
        <v>136</v>
      </c>
      <c r="B57" s="40" t="s">
        <v>19</v>
      </c>
      <c r="C57" s="39"/>
      <c r="D57" s="39"/>
      <c r="E57" s="39"/>
      <c r="F57" s="39"/>
      <c r="G57" s="41">
        <v>1</v>
      </c>
      <c r="H57" s="39"/>
      <c r="I57" s="39"/>
    </row>
    <row r="58" spans="1:9" ht="13.5" hidden="1" thickBot="1">
      <c r="A58" s="40" t="s">
        <v>137</v>
      </c>
      <c r="B58" s="40" t="s">
        <v>19</v>
      </c>
      <c r="C58" s="39"/>
      <c r="D58" s="39"/>
      <c r="E58" s="39"/>
      <c r="F58" s="39"/>
      <c r="G58" s="41">
        <v>1</v>
      </c>
      <c r="H58" s="39"/>
      <c r="I58" s="39"/>
    </row>
    <row r="59" spans="1:9" ht="13.5" hidden="1" thickBot="1">
      <c r="A59" s="40" t="s">
        <v>138</v>
      </c>
      <c r="B59" s="40" t="s">
        <v>19</v>
      </c>
      <c r="C59" s="39"/>
      <c r="D59" s="39"/>
      <c r="E59" s="39"/>
      <c r="F59" s="39"/>
      <c r="G59" s="41">
        <v>1</v>
      </c>
      <c r="H59" s="39"/>
      <c r="I59" s="39"/>
    </row>
    <row r="60" spans="1:9" ht="13.5" hidden="1" thickBot="1">
      <c r="A60" s="40" t="s">
        <v>139</v>
      </c>
      <c r="B60" s="40" t="s">
        <v>19</v>
      </c>
      <c r="C60" s="39"/>
      <c r="D60" s="39"/>
      <c r="E60" s="39"/>
      <c r="F60" s="39"/>
      <c r="G60" s="41">
        <v>1</v>
      </c>
      <c r="H60" s="39"/>
      <c r="I60" s="39"/>
    </row>
    <row r="61" spans="1:9" ht="13.5" hidden="1" thickBot="1">
      <c r="A61" s="40" t="s">
        <v>140</v>
      </c>
      <c r="B61" s="40" t="s">
        <v>19</v>
      </c>
      <c r="C61" s="39"/>
      <c r="D61" s="39"/>
      <c r="E61" s="39"/>
      <c r="F61" s="39"/>
      <c r="G61" s="41">
        <v>2</v>
      </c>
      <c r="H61" s="39"/>
      <c r="I61" s="39"/>
    </row>
    <row r="62" spans="1:9" ht="13.5" hidden="1" thickBot="1">
      <c r="A62" s="40" t="s">
        <v>141</v>
      </c>
      <c r="B62" s="40" t="s">
        <v>19</v>
      </c>
      <c r="C62" s="39"/>
      <c r="D62" s="39"/>
      <c r="E62" s="39"/>
      <c r="F62" s="39"/>
      <c r="G62" s="41">
        <v>2</v>
      </c>
      <c r="H62" s="39"/>
      <c r="I62" s="39"/>
    </row>
    <row r="63" spans="1:9" ht="13.5" hidden="1" thickBot="1">
      <c r="A63" s="40" t="s">
        <v>142</v>
      </c>
      <c r="B63" s="40" t="s">
        <v>19</v>
      </c>
      <c r="C63" s="39"/>
      <c r="D63" s="39"/>
      <c r="E63" s="39"/>
      <c r="F63" s="39"/>
      <c r="G63" s="41">
        <v>1</v>
      </c>
      <c r="H63" s="39"/>
      <c r="I63" s="39"/>
    </row>
    <row r="64" spans="1:9" ht="13.5" hidden="1" thickBot="1">
      <c r="A64" s="40" t="s">
        <v>143</v>
      </c>
      <c r="B64" s="40" t="s">
        <v>19</v>
      </c>
      <c r="C64" s="39"/>
      <c r="D64" s="39"/>
      <c r="E64" s="39"/>
      <c r="F64" s="39"/>
      <c r="G64" s="41">
        <v>1</v>
      </c>
      <c r="H64" s="39"/>
      <c r="I64" s="39"/>
    </row>
    <row r="65" spans="1:9" ht="13.5" hidden="1" thickBot="1">
      <c r="A65" s="40" t="s">
        <v>144</v>
      </c>
      <c r="B65" s="40" t="s">
        <v>619</v>
      </c>
      <c r="C65" s="39"/>
      <c r="D65" s="41">
        <v>1</v>
      </c>
      <c r="E65" s="39"/>
      <c r="F65" s="39"/>
      <c r="G65" s="39"/>
      <c r="H65" s="39"/>
      <c r="I65" s="39"/>
    </row>
    <row r="66" spans="1:9" ht="13.5" hidden="1" thickBot="1">
      <c r="A66" s="236" t="s">
        <v>145</v>
      </c>
      <c r="B66" s="40" t="s">
        <v>619</v>
      </c>
      <c r="C66" s="39"/>
      <c r="D66" s="41">
        <v>49</v>
      </c>
      <c r="E66" s="39"/>
      <c r="F66" s="39"/>
      <c r="G66" s="39"/>
      <c r="H66" s="39"/>
      <c r="I66" s="39"/>
    </row>
    <row r="67" spans="1:9" ht="13.5" hidden="1" thickBot="1">
      <c r="A67" s="237"/>
      <c r="B67" s="40" t="s">
        <v>620</v>
      </c>
      <c r="C67" s="39"/>
      <c r="D67" s="41">
        <v>352</v>
      </c>
      <c r="E67" s="39"/>
      <c r="F67" s="39"/>
      <c r="G67" s="39"/>
      <c r="H67" s="39"/>
      <c r="I67" s="39"/>
    </row>
    <row r="68" spans="1:9" ht="13.5" hidden="1" thickBot="1">
      <c r="A68" s="236" t="s">
        <v>146</v>
      </c>
      <c r="B68" s="40" t="s">
        <v>619</v>
      </c>
      <c r="C68" s="39"/>
      <c r="D68" s="41">
        <v>2</v>
      </c>
      <c r="E68" s="39"/>
      <c r="F68" s="39"/>
      <c r="G68" s="39"/>
      <c r="H68" s="39"/>
      <c r="I68" s="39"/>
    </row>
    <row r="69" spans="1:9" ht="13.5" hidden="1" thickBot="1">
      <c r="A69" s="237"/>
      <c r="B69" s="40" t="s">
        <v>620</v>
      </c>
      <c r="C69" s="39"/>
      <c r="D69" s="41">
        <v>2</v>
      </c>
      <c r="E69" s="39"/>
      <c r="F69" s="39"/>
      <c r="G69" s="39"/>
      <c r="H69" s="39"/>
      <c r="I69" s="39"/>
    </row>
    <row r="70" spans="1:9" ht="13.5" hidden="1" thickBot="1">
      <c r="A70" s="40" t="s">
        <v>147</v>
      </c>
      <c r="B70" s="40" t="s">
        <v>619</v>
      </c>
      <c r="C70" s="39"/>
      <c r="D70" s="41">
        <v>2</v>
      </c>
      <c r="E70" s="39"/>
      <c r="F70" s="39"/>
      <c r="G70" s="39"/>
      <c r="H70" s="39"/>
      <c r="I70" s="39"/>
    </row>
    <row r="71" spans="1:9" ht="13.5" hidden="1" thickBot="1">
      <c r="A71" s="40" t="s">
        <v>148</v>
      </c>
      <c r="B71" s="40" t="s">
        <v>19</v>
      </c>
      <c r="C71" s="39"/>
      <c r="D71" s="39"/>
      <c r="E71" s="39"/>
      <c r="F71" s="39"/>
      <c r="G71" s="41">
        <v>1</v>
      </c>
      <c r="H71" s="39"/>
      <c r="I71" s="39"/>
    </row>
    <row r="72" spans="1:9" ht="13.5" thickBot="1">
      <c r="A72" s="236" t="s">
        <v>149</v>
      </c>
      <c r="B72" s="40" t="s">
        <v>617</v>
      </c>
      <c r="C72" s="39"/>
      <c r="D72" s="39"/>
      <c r="E72" s="39"/>
      <c r="F72" s="39"/>
      <c r="G72" s="39"/>
      <c r="H72" s="39"/>
      <c r="I72" s="41">
        <v>1</v>
      </c>
    </row>
    <row r="73" spans="1:9" ht="13.5" hidden="1" thickBot="1">
      <c r="A73" s="237"/>
      <c r="B73" s="40" t="s">
        <v>19</v>
      </c>
      <c r="C73" s="39"/>
      <c r="D73" s="39"/>
      <c r="E73" s="39"/>
      <c r="F73" s="39"/>
      <c r="G73" s="41">
        <v>80</v>
      </c>
      <c r="H73" s="39"/>
      <c r="I73" s="39"/>
    </row>
    <row r="74" spans="1:9" ht="13.5" hidden="1" thickBot="1">
      <c r="A74" s="40" t="s">
        <v>150</v>
      </c>
      <c r="B74" s="40" t="s">
        <v>19</v>
      </c>
      <c r="C74" s="39"/>
      <c r="D74" s="39"/>
      <c r="E74" s="39"/>
      <c r="F74" s="39"/>
      <c r="G74" s="41">
        <v>1</v>
      </c>
      <c r="H74" s="39"/>
      <c r="I74" s="39"/>
    </row>
    <row r="75" spans="1:9" ht="13.5" hidden="1" thickBot="1">
      <c r="A75" s="40" t="s">
        <v>151</v>
      </c>
      <c r="B75" s="40" t="s">
        <v>619</v>
      </c>
      <c r="C75" s="39"/>
      <c r="D75" s="41">
        <v>2</v>
      </c>
      <c r="E75" s="39"/>
      <c r="F75" s="39"/>
      <c r="G75" s="39"/>
      <c r="H75" s="39"/>
      <c r="I75" s="39"/>
    </row>
    <row r="76" spans="1:9" ht="13.5" hidden="1" thickBot="1">
      <c r="A76" s="40" t="s">
        <v>152</v>
      </c>
      <c r="B76" s="40" t="s">
        <v>19</v>
      </c>
      <c r="C76" s="39"/>
      <c r="D76" s="39"/>
      <c r="E76" s="39"/>
      <c r="F76" s="39"/>
      <c r="G76" s="41">
        <v>1</v>
      </c>
      <c r="H76" s="39"/>
      <c r="I76" s="39"/>
    </row>
    <row r="77" spans="1:9" ht="13.5" hidden="1" thickBot="1">
      <c r="A77" s="40" t="s">
        <v>153</v>
      </c>
      <c r="B77" s="40" t="s">
        <v>19</v>
      </c>
      <c r="C77" s="39"/>
      <c r="D77" s="39"/>
      <c r="E77" s="39"/>
      <c r="F77" s="39"/>
      <c r="G77" s="41">
        <v>1</v>
      </c>
      <c r="H77" s="39"/>
      <c r="I77" s="39"/>
    </row>
    <row r="78" spans="1:9" ht="13.5" hidden="1" thickBot="1">
      <c r="A78" s="40" t="s">
        <v>154</v>
      </c>
      <c r="B78" s="40" t="s">
        <v>19</v>
      </c>
      <c r="C78" s="39"/>
      <c r="D78" s="39"/>
      <c r="E78" s="39"/>
      <c r="F78" s="39"/>
      <c r="G78" s="41">
        <v>1</v>
      </c>
      <c r="H78" s="39"/>
      <c r="I78" s="39"/>
    </row>
    <row r="79" spans="1:9" ht="13.5" thickBot="1">
      <c r="A79" s="236" t="s">
        <v>155</v>
      </c>
      <c r="B79" s="40" t="s">
        <v>617</v>
      </c>
      <c r="C79" s="39"/>
      <c r="D79" s="39"/>
      <c r="E79" s="39"/>
      <c r="F79" s="39"/>
      <c r="G79" s="39"/>
      <c r="H79" s="39"/>
      <c r="I79" s="41">
        <v>2</v>
      </c>
    </row>
    <row r="80" spans="1:9" ht="13.5" hidden="1" thickBot="1">
      <c r="A80" s="237"/>
      <c r="B80" s="40" t="s">
        <v>19</v>
      </c>
      <c r="C80" s="39"/>
      <c r="D80" s="39"/>
      <c r="E80" s="39"/>
      <c r="F80" s="39"/>
      <c r="G80" s="41">
        <v>5</v>
      </c>
      <c r="H80" s="39"/>
      <c r="I80" s="39"/>
    </row>
    <row r="81" spans="1:9" ht="13.5" hidden="1" thickBot="1">
      <c r="A81" s="40" t="s">
        <v>156</v>
      </c>
      <c r="B81" s="40" t="s">
        <v>19</v>
      </c>
      <c r="C81" s="39"/>
      <c r="D81" s="39"/>
      <c r="E81" s="39"/>
      <c r="F81" s="39"/>
      <c r="G81" s="41">
        <v>1</v>
      </c>
      <c r="H81" s="39"/>
      <c r="I81" s="39"/>
    </row>
    <row r="82" spans="1:9" ht="13.5" hidden="1" thickBot="1">
      <c r="A82" s="40" t="s">
        <v>157</v>
      </c>
      <c r="B82" s="40" t="s">
        <v>8</v>
      </c>
      <c r="C82" s="41">
        <v>35</v>
      </c>
      <c r="D82" s="39"/>
      <c r="E82" s="39"/>
      <c r="F82" s="39"/>
      <c r="G82" s="39"/>
      <c r="H82" s="39"/>
      <c r="I82" s="39"/>
    </row>
    <row r="83" spans="1:9" ht="13.5" hidden="1" thickBot="1">
      <c r="A83" s="236" t="s">
        <v>158</v>
      </c>
      <c r="B83" s="40" t="s">
        <v>619</v>
      </c>
      <c r="C83" s="39"/>
      <c r="D83" s="41">
        <v>1</v>
      </c>
      <c r="E83" s="39"/>
      <c r="F83" s="39"/>
      <c r="G83" s="39"/>
      <c r="H83" s="39"/>
      <c r="I83" s="39"/>
    </row>
    <row r="84" spans="1:9" ht="13.5" hidden="1" thickBot="1">
      <c r="A84" s="237"/>
      <c r="B84" s="40" t="s">
        <v>620</v>
      </c>
      <c r="C84" s="39"/>
      <c r="D84" s="41">
        <v>1</v>
      </c>
      <c r="E84" s="39"/>
      <c r="F84" s="39"/>
      <c r="G84" s="39"/>
      <c r="H84" s="39"/>
      <c r="I84" s="39"/>
    </row>
    <row r="85" spans="1:9" ht="13.5" hidden="1" thickBot="1">
      <c r="A85" s="40" t="s">
        <v>159</v>
      </c>
      <c r="B85" s="40" t="s">
        <v>19</v>
      </c>
      <c r="C85" s="39"/>
      <c r="D85" s="39"/>
      <c r="E85" s="39"/>
      <c r="F85" s="39"/>
      <c r="G85" s="41">
        <v>1</v>
      </c>
      <c r="H85" s="39"/>
      <c r="I85" s="39"/>
    </row>
    <row r="86" spans="1:9" ht="13.5" hidden="1" thickBot="1">
      <c r="A86" s="40" t="s">
        <v>160</v>
      </c>
      <c r="B86" s="40" t="s">
        <v>19</v>
      </c>
      <c r="C86" s="39"/>
      <c r="D86" s="39"/>
      <c r="E86" s="39"/>
      <c r="F86" s="39"/>
      <c r="G86" s="41">
        <v>1</v>
      </c>
      <c r="H86" s="39"/>
      <c r="I86" s="39"/>
    </row>
    <row r="87" spans="1:9" ht="13.5" hidden="1" thickBot="1">
      <c r="A87" s="40" t="s">
        <v>161</v>
      </c>
      <c r="B87" s="40" t="s">
        <v>19</v>
      </c>
      <c r="C87" s="39"/>
      <c r="D87" s="39"/>
      <c r="E87" s="39"/>
      <c r="F87" s="39"/>
      <c r="G87" s="41">
        <v>2</v>
      </c>
      <c r="H87" s="39"/>
      <c r="I87" s="39"/>
    </row>
    <row r="88" spans="1:9" ht="13.5" hidden="1" thickBot="1">
      <c r="A88" s="40" t="s">
        <v>162</v>
      </c>
      <c r="B88" s="40" t="s">
        <v>19</v>
      </c>
      <c r="C88" s="39"/>
      <c r="D88" s="39"/>
      <c r="E88" s="39"/>
      <c r="F88" s="39"/>
      <c r="G88" s="41">
        <v>19</v>
      </c>
      <c r="H88" s="39"/>
      <c r="I88" s="39"/>
    </row>
    <row r="89" spans="1:9" ht="13.5" hidden="1" thickBot="1">
      <c r="A89" s="40" t="s">
        <v>163</v>
      </c>
      <c r="B89" s="40" t="s">
        <v>19</v>
      </c>
      <c r="C89" s="39"/>
      <c r="D89" s="39"/>
      <c r="E89" s="39"/>
      <c r="F89" s="39"/>
      <c r="G89" s="41">
        <v>2</v>
      </c>
      <c r="H89" s="39"/>
      <c r="I89" s="39"/>
    </row>
    <row r="90" spans="1:9" ht="13.5" hidden="1" thickBot="1">
      <c r="A90" s="40" t="s">
        <v>164</v>
      </c>
      <c r="B90" s="40" t="s">
        <v>19</v>
      </c>
      <c r="C90" s="39"/>
      <c r="D90" s="39"/>
      <c r="E90" s="39"/>
      <c r="F90" s="39"/>
      <c r="G90" s="41">
        <v>3</v>
      </c>
      <c r="H90" s="39"/>
      <c r="I90" s="39"/>
    </row>
    <row r="91" spans="1:9" ht="13.5" hidden="1" thickBot="1">
      <c r="A91" s="40" t="s">
        <v>165</v>
      </c>
      <c r="B91" s="40" t="s">
        <v>19</v>
      </c>
      <c r="C91" s="39"/>
      <c r="D91" s="39"/>
      <c r="E91" s="39"/>
      <c r="F91" s="39"/>
      <c r="G91" s="41">
        <v>24</v>
      </c>
      <c r="H91" s="39"/>
      <c r="I91" s="39"/>
    </row>
    <row r="92" spans="1:9" ht="13.5" hidden="1" thickBot="1">
      <c r="A92" s="236" t="s">
        <v>166</v>
      </c>
      <c r="B92" s="40" t="s">
        <v>619</v>
      </c>
      <c r="C92" s="39"/>
      <c r="D92" s="41">
        <v>42</v>
      </c>
      <c r="E92" s="39"/>
      <c r="F92" s="39"/>
      <c r="G92" s="39"/>
      <c r="H92" s="39"/>
      <c r="I92" s="39"/>
    </row>
    <row r="93" spans="1:9" ht="13.5" hidden="1" thickBot="1">
      <c r="A93" s="237"/>
      <c r="B93" s="40" t="s">
        <v>620</v>
      </c>
      <c r="C93" s="39"/>
      <c r="D93" s="41">
        <v>331</v>
      </c>
      <c r="E93" s="39"/>
      <c r="F93" s="39"/>
      <c r="G93" s="39"/>
      <c r="H93" s="39"/>
      <c r="I93" s="39"/>
    </row>
    <row r="94" spans="1:9" ht="13.5" thickBot="1">
      <c r="A94" s="236" t="s">
        <v>167</v>
      </c>
      <c r="B94" s="40" t="s">
        <v>617</v>
      </c>
      <c r="C94" s="39"/>
      <c r="D94" s="39"/>
      <c r="E94" s="39"/>
      <c r="F94" s="39"/>
      <c r="G94" s="39"/>
      <c r="H94" s="39"/>
      <c r="I94" s="41">
        <v>1</v>
      </c>
    </row>
    <row r="95" spans="1:9" ht="13.5" hidden="1" thickBot="1">
      <c r="A95" s="237"/>
      <c r="B95" s="40" t="s">
        <v>19</v>
      </c>
      <c r="C95" s="39"/>
      <c r="D95" s="39"/>
      <c r="E95" s="39"/>
      <c r="F95" s="39"/>
      <c r="G95" s="41">
        <v>47</v>
      </c>
      <c r="H95" s="39"/>
      <c r="I95" s="39"/>
    </row>
    <row r="96" spans="1:9" ht="13.5" thickBot="1">
      <c r="A96" s="236" t="s">
        <v>168</v>
      </c>
      <c r="B96" s="40" t="s">
        <v>617</v>
      </c>
      <c r="C96" s="39"/>
      <c r="D96" s="39"/>
      <c r="E96" s="39"/>
      <c r="F96" s="39"/>
      <c r="G96" s="39"/>
      <c r="H96" s="39"/>
      <c r="I96" s="41">
        <v>1</v>
      </c>
    </row>
    <row r="97" spans="1:9" ht="13.5" hidden="1" thickBot="1">
      <c r="A97" s="237"/>
      <c r="B97" s="40" t="s">
        <v>19</v>
      </c>
      <c r="C97" s="39"/>
      <c r="D97" s="39"/>
      <c r="E97" s="39"/>
      <c r="F97" s="39"/>
      <c r="G97" s="41">
        <v>53</v>
      </c>
      <c r="H97" s="39"/>
      <c r="I97" s="39"/>
    </row>
    <row r="98" spans="1:9" ht="13.5" hidden="1" thickBot="1">
      <c r="A98" s="40" t="s">
        <v>169</v>
      </c>
      <c r="B98" s="40" t="s">
        <v>19</v>
      </c>
      <c r="C98" s="39"/>
      <c r="D98" s="39"/>
      <c r="E98" s="39"/>
      <c r="F98" s="39"/>
      <c r="G98" s="41">
        <v>72</v>
      </c>
      <c r="H98" s="39"/>
      <c r="I98" s="39"/>
    </row>
    <row r="99" spans="1:9" ht="13.5" hidden="1" thickBot="1">
      <c r="A99" s="40" t="s">
        <v>170</v>
      </c>
      <c r="B99" s="40" t="s">
        <v>19</v>
      </c>
      <c r="C99" s="39"/>
      <c r="D99" s="39"/>
      <c r="E99" s="39"/>
      <c r="F99" s="39"/>
      <c r="G99" s="41">
        <v>9</v>
      </c>
      <c r="H99" s="39"/>
      <c r="I99" s="39"/>
    </row>
    <row r="100" spans="1:9" ht="13.5" hidden="1" thickBot="1">
      <c r="A100" s="40" t="s">
        <v>171</v>
      </c>
      <c r="B100" s="40" t="s">
        <v>8</v>
      </c>
      <c r="C100" s="41">
        <v>9</v>
      </c>
      <c r="D100" s="39"/>
      <c r="E100" s="39"/>
      <c r="F100" s="39"/>
      <c r="G100" s="39"/>
      <c r="H100" s="39"/>
      <c r="I100" s="39"/>
    </row>
    <row r="101" spans="1:9" ht="13.5" hidden="1" thickBot="1">
      <c r="A101" s="40" t="s">
        <v>172</v>
      </c>
      <c r="B101" s="40" t="s">
        <v>19</v>
      </c>
      <c r="C101" s="39"/>
      <c r="D101" s="39"/>
      <c r="E101" s="39"/>
      <c r="F101" s="39"/>
      <c r="G101" s="41">
        <v>1</v>
      </c>
      <c r="H101" s="39"/>
      <c r="I101" s="39"/>
    </row>
    <row r="102" spans="1:9" ht="13.5" hidden="1" thickBot="1">
      <c r="A102" s="40" t="s">
        <v>173</v>
      </c>
      <c r="B102" s="40" t="s">
        <v>19</v>
      </c>
      <c r="C102" s="39"/>
      <c r="D102" s="39"/>
      <c r="E102" s="39"/>
      <c r="F102" s="39"/>
      <c r="G102" s="41">
        <v>1</v>
      </c>
      <c r="H102" s="39"/>
      <c r="I102" s="39"/>
    </row>
    <row r="103" spans="1:9" ht="13.5" hidden="1" thickBot="1">
      <c r="A103" s="40" t="s">
        <v>174</v>
      </c>
      <c r="B103" s="40" t="s">
        <v>19</v>
      </c>
      <c r="C103" s="39"/>
      <c r="D103" s="39"/>
      <c r="E103" s="39"/>
      <c r="F103" s="39"/>
      <c r="G103" s="41">
        <v>6</v>
      </c>
      <c r="H103" s="39"/>
      <c r="I103" s="39"/>
    </row>
    <row r="104" spans="1:9" ht="13.5" hidden="1" thickBot="1">
      <c r="A104" s="40" t="s">
        <v>175</v>
      </c>
      <c r="B104" s="40" t="s">
        <v>19</v>
      </c>
      <c r="C104" s="39"/>
      <c r="D104" s="39"/>
      <c r="E104" s="39"/>
      <c r="F104" s="39"/>
      <c r="G104" s="41">
        <v>3</v>
      </c>
      <c r="H104" s="39"/>
      <c r="I104" s="39"/>
    </row>
    <row r="105" spans="1:9" ht="13.5" hidden="1" thickBot="1">
      <c r="A105" s="40" t="s">
        <v>176</v>
      </c>
      <c r="B105" s="40" t="s">
        <v>19</v>
      </c>
      <c r="C105" s="39"/>
      <c r="D105" s="39"/>
      <c r="E105" s="39"/>
      <c r="F105" s="39"/>
      <c r="G105" s="41">
        <v>9</v>
      </c>
      <c r="H105" s="39"/>
      <c r="I105" s="39"/>
    </row>
    <row r="106" spans="1:9" ht="13.5" hidden="1" thickBot="1">
      <c r="A106" s="40" t="s">
        <v>177</v>
      </c>
      <c r="B106" s="40" t="s">
        <v>19</v>
      </c>
      <c r="C106" s="39"/>
      <c r="D106" s="39"/>
      <c r="E106" s="39"/>
      <c r="F106" s="39"/>
      <c r="G106" s="41">
        <v>1</v>
      </c>
      <c r="H106" s="39"/>
      <c r="I106" s="39"/>
    </row>
    <row r="107" spans="1:9" ht="13.5" hidden="1" thickBot="1">
      <c r="A107" s="40" t="s">
        <v>178</v>
      </c>
      <c r="B107" s="40" t="s">
        <v>19</v>
      </c>
      <c r="C107" s="39"/>
      <c r="D107" s="39"/>
      <c r="E107" s="39"/>
      <c r="F107" s="39"/>
      <c r="G107" s="41">
        <v>1</v>
      </c>
      <c r="H107" s="39"/>
      <c r="I107" s="39"/>
    </row>
    <row r="108" spans="1:9" ht="13.5" hidden="1" thickBot="1">
      <c r="A108" s="40" t="s">
        <v>179</v>
      </c>
      <c r="B108" s="40" t="s">
        <v>19</v>
      </c>
      <c r="C108" s="39"/>
      <c r="D108" s="39"/>
      <c r="E108" s="39"/>
      <c r="F108" s="39"/>
      <c r="G108" s="41">
        <v>1</v>
      </c>
      <c r="H108" s="39"/>
      <c r="I108" s="39"/>
    </row>
    <row r="109" spans="1:9" ht="13.5" hidden="1" thickBot="1">
      <c r="A109" s="236" t="s">
        <v>180</v>
      </c>
      <c r="B109" s="40" t="s">
        <v>621</v>
      </c>
      <c r="C109" s="39"/>
      <c r="D109" s="39"/>
      <c r="E109" s="39"/>
      <c r="F109" s="41">
        <v>1</v>
      </c>
      <c r="G109" s="39"/>
      <c r="H109" s="39"/>
      <c r="I109" s="39"/>
    </row>
    <row r="110" spans="1:9" ht="13.5" hidden="1" thickBot="1">
      <c r="A110" s="237"/>
      <c r="B110" s="40" t="s">
        <v>618</v>
      </c>
      <c r="C110" s="39"/>
      <c r="D110" s="39"/>
      <c r="E110" s="39"/>
      <c r="F110" s="41">
        <v>1</v>
      </c>
      <c r="G110" s="39"/>
      <c r="H110" s="39"/>
      <c r="I110" s="39"/>
    </row>
    <row r="111" spans="1:9" ht="13.5" hidden="1" thickBot="1">
      <c r="A111" s="236" t="s">
        <v>181</v>
      </c>
      <c r="B111" s="40" t="s">
        <v>621</v>
      </c>
      <c r="C111" s="39"/>
      <c r="D111" s="39"/>
      <c r="E111" s="39"/>
      <c r="F111" s="41">
        <v>1</v>
      </c>
      <c r="G111" s="39"/>
      <c r="H111" s="39"/>
      <c r="I111" s="39"/>
    </row>
    <row r="112" spans="1:9" ht="13.5" hidden="1" thickBot="1">
      <c r="A112" s="237"/>
      <c r="B112" s="40" t="s">
        <v>618</v>
      </c>
      <c r="C112" s="39"/>
      <c r="D112" s="39"/>
      <c r="E112" s="39"/>
      <c r="F112" s="41">
        <v>1</v>
      </c>
      <c r="G112" s="39"/>
      <c r="H112" s="39"/>
      <c r="I112" s="39"/>
    </row>
    <row r="113" spans="1:9" ht="13.5" hidden="1" thickBot="1">
      <c r="A113" s="40" t="s">
        <v>182</v>
      </c>
      <c r="B113" s="40" t="s">
        <v>621</v>
      </c>
      <c r="C113" s="39"/>
      <c r="D113" s="39"/>
      <c r="E113" s="39"/>
      <c r="F113" s="41">
        <v>12</v>
      </c>
      <c r="G113" s="39"/>
      <c r="H113" s="39"/>
      <c r="I113" s="39"/>
    </row>
    <row r="114" spans="1:9" ht="13.5" hidden="1" thickBot="1">
      <c r="A114" s="40" t="s">
        <v>183</v>
      </c>
      <c r="B114" s="40" t="s">
        <v>621</v>
      </c>
      <c r="C114" s="39"/>
      <c r="D114" s="39"/>
      <c r="E114" s="39"/>
      <c r="F114" s="41">
        <v>1</v>
      </c>
      <c r="G114" s="39"/>
      <c r="H114" s="39"/>
      <c r="I114" s="39"/>
    </row>
    <row r="115" spans="1:9" ht="13.5" hidden="1" thickBot="1">
      <c r="A115" s="40" t="s">
        <v>184</v>
      </c>
      <c r="B115" s="40" t="s">
        <v>621</v>
      </c>
      <c r="C115" s="39"/>
      <c r="D115" s="39"/>
      <c r="E115" s="39"/>
      <c r="F115" s="41">
        <v>1</v>
      </c>
      <c r="G115" s="39"/>
      <c r="H115" s="39"/>
      <c r="I115" s="39"/>
    </row>
    <row r="116" spans="1:9" ht="13.5" hidden="1" thickBot="1">
      <c r="A116" s="40" t="s">
        <v>185</v>
      </c>
      <c r="B116" s="40" t="s">
        <v>19</v>
      </c>
      <c r="C116" s="39"/>
      <c r="D116" s="39"/>
      <c r="E116" s="39"/>
      <c r="F116" s="39"/>
      <c r="G116" s="41">
        <v>3</v>
      </c>
      <c r="H116" s="39"/>
      <c r="I116" s="39"/>
    </row>
    <row r="117" spans="1:9" ht="13.5" hidden="1" thickBot="1">
      <c r="A117" s="40" t="s">
        <v>186</v>
      </c>
      <c r="B117" s="40" t="s">
        <v>19</v>
      </c>
      <c r="C117" s="39"/>
      <c r="D117" s="39"/>
      <c r="E117" s="39"/>
      <c r="F117" s="39"/>
      <c r="G117" s="41">
        <v>4</v>
      </c>
      <c r="H117" s="39"/>
      <c r="I117" s="39"/>
    </row>
    <row r="118" spans="1:9" ht="13.5" hidden="1" thickBot="1">
      <c r="A118" s="40" t="s">
        <v>187</v>
      </c>
      <c r="B118" s="40" t="s">
        <v>19</v>
      </c>
      <c r="C118" s="39"/>
      <c r="D118" s="39"/>
      <c r="E118" s="39"/>
      <c r="F118" s="39"/>
      <c r="G118" s="41">
        <v>8</v>
      </c>
      <c r="H118" s="39"/>
      <c r="I118" s="39"/>
    </row>
    <row r="119" spans="1:9" ht="13.5" hidden="1" thickBot="1">
      <c r="A119" s="40" t="s">
        <v>188</v>
      </c>
      <c r="B119" s="40" t="s">
        <v>19</v>
      </c>
      <c r="C119" s="39"/>
      <c r="D119" s="39"/>
      <c r="E119" s="39"/>
      <c r="F119" s="39"/>
      <c r="G119" s="41">
        <v>3</v>
      </c>
      <c r="H119" s="39"/>
      <c r="I119" s="39"/>
    </row>
    <row r="120" spans="1:9" ht="13.5" hidden="1" thickBot="1">
      <c r="A120" s="40" t="s">
        <v>189</v>
      </c>
      <c r="B120" s="40" t="s">
        <v>19</v>
      </c>
      <c r="C120" s="39"/>
      <c r="D120" s="39"/>
      <c r="E120" s="39"/>
      <c r="F120" s="39"/>
      <c r="G120" s="41">
        <v>2</v>
      </c>
      <c r="H120" s="39"/>
      <c r="I120" s="39"/>
    </row>
    <row r="121" spans="1:9" ht="13.5" hidden="1" thickBot="1">
      <c r="A121" s="40" t="s">
        <v>190</v>
      </c>
      <c r="B121" s="40" t="s">
        <v>19</v>
      </c>
      <c r="C121" s="39"/>
      <c r="D121" s="39"/>
      <c r="E121" s="39"/>
      <c r="F121" s="39"/>
      <c r="G121" s="41">
        <v>2</v>
      </c>
      <c r="H121" s="39"/>
      <c r="I121" s="39"/>
    </row>
    <row r="122" spans="1:9" ht="13.5" hidden="1" thickBot="1">
      <c r="A122" s="40" t="s">
        <v>191</v>
      </c>
      <c r="B122" s="40" t="s">
        <v>19</v>
      </c>
      <c r="C122" s="39"/>
      <c r="D122" s="39"/>
      <c r="E122" s="39"/>
      <c r="F122" s="39"/>
      <c r="G122" s="41">
        <v>5</v>
      </c>
      <c r="H122" s="39"/>
      <c r="I122" s="39"/>
    </row>
    <row r="123" spans="1:9" ht="13.5" hidden="1" thickBot="1">
      <c r="A123" s="40" t="s">
        <v>192</v>
      </c>
      <c r="B123" s="40" t="s">
        <v>19</v>
      </c>
      <c r="C123" s="39"/>
      <c r="D123" s="39"/>
      <c r="E123" s="39"/>
      <c r="F123" s="39"/>
      <c r="G123" s="41">
        <v>3</v>
      </c>
      <c r="H123" s="39"/>
      <c r="I123" s="39"/>
    </row>
    <row r="124" spans="1:9" ht="13.5" hidden="1" thickBot="1">
      <c r="A124" s="40" t="s">
        <v>193</v>
      </c>
      <c r="B124" s="40" t="s">
        <v>19</v>
      </c>
      <c r="C124" s="39"/>
      <c r="D124" s="39"/>
      <c r="E124" s="39"/>
      <c r="F124" s="39"/>
      <c r="G124" s="41">
        <v>1</v>
      </c>
      <c r="H124" s="39"/>
      <c r="I124" s="39"/>
    </row>
    <row r="125" spans="1:9" ht="13.5" hidden="1" thickBot="1">
      <c r="A125" s="40" t="s">
        <v>194</v>
      </c>
      <c r="B125" s="40" t="s">
        <v>19</v>
      </c>
      <c r="C125" s="39"/>
      <c r="D125" s="39"/>
      <c r="E125" s="39"/>
      <c r="F125" s="39"/>
      <c r="G125" s="41">
        <v>2</v>
      </c>
      <c r="H125" s="39"/>
      <c r="I125" s="39"/>
    </row>
    <row r="126" spans="1:9" ht="13.5" hidden="1" thickBot="1">
      <c r="A126" s="40" t="s">
        <v>195</v>
      </c>
      <c r="B126" s="40" t="s">
        <v>19</v>
      </c>
      <c r="C126" s="39"/>
      <c r="D126" s="39"/>
      <c r="E126" s="39"/>
      <c r="F126" s="39"/>
      <c r="G126" s="41">
        <v>4</v>
      </c>
      <c r="H126" s="39"/>
      <c r="I126" s="39"/>
    </row>
    <row r="127" spans="1:9" ht="13.5" hidden="1" thickBot="1">
      <c r="A127" s="40" t="s">
        <v>196</v>
      </c>
      <c r="B127" s="40" t="s">
        <v>19</v>
      </c>
      <c r="C127" s="39"/>
      <c r="D127" s="39"/>
      <c r="E127" s="39"/>
      <c r="F127" s="39"/>
      <c r="G127" s="41">
        <v>8</v>
      </c>
      <c r="H127" s="39"/>
      <c r="I127" s="39"/>
    </row>
    <row r="128" spans="1:9" ht="13.5" hidden="1" thickBot="1">
      <c r="A128" s="40" t="s">
        <v>197</v>
      </c>
      <c r="B128" s="40" t="s">
        <v>618</v>
      </c>
      <c r="C128" s="39"/>
      <c r="D128" s="39"/>
      <c r="E128" s="39"/>
      <c r="F128" s="41">
        <v>1</v>
      </c>
      <c r="G128" s="39"/>
      <c r="H128" s="39"/>
      <c r="I128" s="39"/>
    </row>
    <row r="129" spans="1:9" ht="13.5" hidden="1" thickBot="1">
      <c r="A129" s="40" t="s">
        <v>198</v>
      </c>
      <c r="B129" s="40" t="s">
        <v>618</v>
      </c>
      <c r="C129" s="39"/>
      <c r="D129" s="39"/>
      <c r="E129" s="39"/>
      <c r="F129" s="41">
        <v>1</v>
      </c>
      <c r="G129" s="39"/>
      <c r="H129" s="39"/>
      <c r="I129" s="39"/>
    </row>
    <row r="130" spans="1:9" ht="13.5" hidden="1" thickBot="1">
      <c r="A130" s="40" t="s">
        <v>199</v>
      </c>
      <c r="B130" s="40" t="s">
        <v>621</v>
      </c>
      <c r="C130" s="39"/>
      <c r="D130" s="39"/>
      <c r="E130" s="39"/>
      <c r="F130" s="41">
        <v>13</v>
      </c>
      <c r="G130" s="39"/>
      <c r="H130" s="39"/>
      <c r="I130" s="39"/>
    </row>
    <row r="131" spans="1:9" ht="13.5" hidden="1" thickBot="1">
      <c r="A131" s="236" t="s">
        <v>200</v>
      </c>
      <c r="B131" s="40" t="s">
        <v>621</v>
      </c>
      <c r="C131" s="39"/>
      <c r="D131" s="39"/>
      <c r="E131" s="39"/>
      <c r="F131" s="41">
        <v>1</v>
      </c>
      <c r="G131" s="39"/>
      <c r="H131" s="39"/>
      <c r="I131" s="39"/>
    </row>
    <row r="132" spans="1:9" ht="13.5" hidden="1" thickBot="1">
      <c r="A132" s="237"/>
      <c r="B132" s="40" t="s">
        <v>618</v>
      </c>
      <c r="C132" s="39"/>
      <c r="D132" s="39"/>
      <c r="E132" s="39"/>
      <c r="F132" s="41">
        <v>1</v>
      </c>
      <c r="G132" s="39"/>
      <c r="H132" s="39"/>
      <c r="I132" s="39"/>
    </row>
    <row r="133" spans="1:9" ht="13.5" hidden="1" thickBot="1">
      <c r="A133" s="40" t="s">
        <v>201</v>
      </c>
      <c r="B133" s="40" t="s">
        <v>618</v>
      </c>
      <c r="C133" s="39"/>
      <c r="D133" s="39"/>
      <c r="E133" s="39"/>
      <c r="F133" s="41">
        <v>2</v>
      </c>
      <c r="G133" s="39"/>
      <c r="H133" s="39"/>
      <c r="I133" s="39"/>
    </row>
    <row r="134" spans="1:9" ht="13.5" hidden="1" thickBot="1">
      <c r="A134" s="40" t="s">
        <v>202</v>
      </c>
      <c r="B134" s="40" t="s">
        <v>618</v>
      </c>
      <c r="C134" s="39"/>
      <c r="D134" s="39"/>
      <c r="E134" s="39"/>
      <c r="F134" s="41">
        <v>2</v>
      </c>
      <c r="G134" s="39"/>
      <c r="H134" s="39"/>
      <c r="I134" s="39"/>
    </row>
    <row r="135" spans="1:9" ht="13.5" hidden="1" thickBot="1">
      <c r="A135" s="40" t="s">
        <v>203</v>
      </c>
      <c r="B135" s="40" t="s">
        <v>19</v>
      </c>
      <c r="C135" s="39"/>
      <c r="D135" s="39"/>
      <c r="E135" s="39"/>
      <c r="F135" s="39"/>
      <c r="G135" s="41">
        <v>1</v>
      </c>
      <c r="H135" s="39"/>
      <c r="I135" s="39"/>
    </row>
    <row r="136" spans="1:9" ht="13.5" hidden="1" thickBot="1">
      <c r="A136" s="40" t="s">
        <v>204</v>
      </c>
      <c r="B136" s="40" t="s">
        <v>19</v>
      </c>
      <c r="C136" s="39"/>
      <c r="D136" s="39"/>
      <c r="E136" s="39"/>
      <c r="F136" s="39"/>
      <c r="G136" s="41">
        <v>4</v>
      </c>
      <c r="H136" s="39"/>
      <c r="I136" s="39"/>
    </row>
    <row r="137" spans="1:9" ht="13.5" hidden="1" thickBot="1">
      <c r="A137" s="40" t="s">
        <v>205</v>
      </c>
      <c r="B137" s="40" t="s">
        <v>19</v>
      </c>
      <c r="C137" s="39"/>
      <c r="D137" s="39"/>
      <c r="E137" s="39"/>
      <c r="F137" s="39"/>
      <c r="G137" s="41">
        <v>2</v>
      </c>
      <c r="H137" s="39"/>
      <c r="I137" s="39"/>
    </row>
    <row r="138" spans="1:9" ht="13.5" thickBot="1">
      <c r="A138" s="40" t="s">
        <v>206</v>
      </c>
      <c r="B138" s="40" t="s">
        <v>617</v>
      </c>
      <c r="C138" s="39"/>
      <c r="D138" s="39"/>
      <c r="E138" s="39"/>
      <c r="F138" s="39"/>
      <c r="G138" s="39"/>
      <c r="H138" s="39"/>
      <c r="I138" s="41">
        <v>58</v>
      </c>
    </row>
    <row r="139" spans="1:9" ht="13.5" thickBot="1">
      <c r="A139" s="236" t="s">
        <v>207</v>
      </c>
      <c r="B139" s="40" t="s">
        <v>617</v>
      </c>
      <c r="C139" s="39"/>
      <c r="D139" s="39"/>
      <c r="E139" s="39"/>
      <c r="F139" s="39"/>
      <c r="G139" s="39"/>
      <c r="H139" s="39"/>
      <c r="I139" s="41">
        <v>1</v>
      </c>
    </row>
    <row r="140" spans="1:9" ht="13.5" hidden="1" thickBot="1">
      <c r="A140" s="237"/>
      <c r="B140" s="40" t="s">
        <v>618</v>
      </c>
      <c r="C140" s="39"/>
      <c r="D140" s="39"/>
      <c r="E140" s="39"/>
      <c r="F140" s="41">
        <v>1</v>
      </c>
      <c r="G140" s="39"/>
      <c r="H140" s="39"/>
      <c r="I140" s="39"/>
    </row>
    <row r="141" spans="1:9" ht="13.5" hidden="1" thickBot="1">
      <c r="A141" s="40" t="s">
        <v>208</v>
      </c>
      <c r="B141" s="40" t="s">
        <v>618</v>
      </c>
      <c r="C141" s="39"/>
      <c r="D141" s="39"/>
      <c r="E141" s="39"/>
      <c r="F141" s="41">
        <v>15</v>
      </c>
      <c r="G141" s="39"/>
      <c r="H141" s="39"/>
      <c r="I141" s="39"/>
    </row>
    <row r="142" spans="1:9" ht="13.5" hidden="1" thickBot="1">
      <c r="A142" s="236" t="s">
        <v>209</v>
      </c>
      <c r="B142" s="40" t="s">
        <v>621</v>
      </c>
      <c r="C142" s="39"/>
      <c r="D142" s="39"/>
      <c r="E142" s="39"/>
      <c r="F142" s="41">
        <v>1</v>
      </c>
      <c r="G142" s="39"/>
      <c r="H142" s="39"/>
      <c r="I142" s="39"/>
    </row>
    <row r="143" spans="1:9" ht="13.5" hidden="1" thickBot="1">
      <c r="A143" s="237"/>
      <c r="B143" s="40" t="s">
        <v>618</v>
      </c>
      <c r="C143" s="39"/>
      <c r="D143" s="39"/>
      <c r="E143" s="39"/>
      <c r="F143" s="41">
        <v>59</v>
      </c>
      <c r="G143" s="39"/>
      <c r="H143" s="39"/>
      <c r="I143" s="39"/>
    </row>
    <row r="144" spans="1:9" ht="13.5" hidden="1" thickBot="1">
      <c r="A144" s="40" t="s">
        <v>210</v>
      </c>
      <c r="B144" s="40" t="s">
        <v>618</v>
      </c>
      <c r="C144" s="39"/>
      <c r="D144" s="39"/>
      <c r="E144" s="39"/>
      <c r="F144" s="41">
        <v>48</v>
      </c>
      <c r="G144" s="39"/>
      <c r="H144" s="39"/>
      <c r="I144" s="39"/>
    </row>
    <row r="145" spans="1:9" ht="13.5" hidden="1" thickBot="1">
      <c r="A145" s="40" t="s">
        <v>211</v>
      </c>
      <c r="B145" s="40" t="s">
        <v>618</v>
      </c>
      <c r="C145" s="39"/>
      <c r="D145" s="39"/>
      <c r="E145" s="39"/>
      <c r="F145" s="41">
        <v>1</v>
      </c>
      <c r="G145" s="39"/>
      <c r="H145" s="39"/>
      <c r="I145" s="39"/>
    </row>
    <row r="146" spans="1:9" ht="13.5" hidden="1" thickBot="1">
      <c r="A146" s="40" t="s">
        <v>212</v>
      </c>
      <c r="B146" s="40" t="s">
        <v>619</v>
      </c>
      <c r="C146" s="39"/>
      <c r="D146" s="41">
        <v>9</v>
      </c>
      <c r="E146" s="39"/>
      <c r="F146" s="39"/>
      <c r="G146" s="39"/>
      <c r="H146" s="39"/>
      <c r="I146" s="39"/>
    </row>
    <row r="147" spans="1:9" ht="13.5" hidden="1" thickBot="1">
      <c r="A147" s="236" t="s">
        <v>213</v>
      </c>
      <c r="B147" s="40" t="s">
        <v>619</v>
      </c>
      <c r="C147" s="39"/>
      <c r="D147" s="41">
        <v>21</v>
      </c>
      <c r="E147" s="39"/>
      <c r="F147" s="39"/>
      <c r="G147" s="39"/>
      <c r="H147" s="39"/>
      <c r="I147" s="39"/>
    </row>
    <row r="148" spans="1:9" ht="13.5" hidden="1" thickBot="1">
      <c r="A148" s="237"/>
      <c r="B148" s="40" t="s">
        <v>620</v>
      </c>
      <c r="C148" s="39"/>
      <c r="D148" s="41">
        <v>2</v>
      </c>
      <c r="E148" s="39"/>
      <c r="F148" s="39"/>
      <c r="G148" s="39"/>
      <c r="H148" s="39"/>
      <c r="I148" s="39"/>
    </row>
    <row r="149" spans="1:9" ht="13.5" hidden="1" thickBot="1">
      <c r="A149" s="40" t="s">
        <v>214</v>
      </c>
      <c r="B149" s="40" t="s">
        <v>619</v>
      </c>
      <c r="C149" s="39"/>
      <c r="D149" s="41">
        <v>4</v>
      </c>
      <c r="E149" s="39"/>
      <c r="F149" s="39"/>
      <c r="G149" s="39"/>
      <c r="H149" s="39"/>
      <c r="I149" s="39"/>
    </row>
    <row r="150" spans="1:9" ht="13.5" hidden="1" thickBot="1">
      <c r="A150" s="40" t="s">
        <v>215</v>
      </c>
      <c r="B150" s="40" t="s">
        <v>619</v>
      </c>
      <c r="C150" s="39"/>
      <c r="D150" s="41">
        <v>2</v>
      </c>
      <c r="E150" s="39"/>
      <c r="F150" s="39"/>
      <c r="G150" s="39"/>
      <c r="H150" s="39"/>
      <c r="I150" s="39"/>
    </row>
    <row r="151" spans="1:9" ht="13.5" hidden="1" thickBot="1">
      <c r="A151" s="40" t="s">
        <v>216</v>
      </c>
      <c r="B151" s="40" t="s">
        <v>618</v>
      </c>
      <c r="C151" s="39"/>
      <c r="D151" s="39"/>
      <c r="E151" s="39"/>
      <c r="F151" s="41">
        <v>1</v>
      </c>
      <c r="G151" s="39"/>
      <c r="H151" s="39"/>
      <c r="I151" s="39"/>
    </row>
    <row r="152" spans="1:9" ht="13.5" hidden="1" thickBot="1">
      <c r="A152" s="40" t="s">
        <v>217</v>
      </c>
      <c r="B152" s="40" t="s">
        <v>19</v>
      </c>
      <c r="C152" s="39"/>
      <c r="D152" s="39"/>
      <c r="E152" s="39"/>
      <c r="F152" s="39"/>
      <c r="G152" s="41">
        <v>2</v>
      </c>
      <c r="H152" s="39"/>
      <c r="I152" s="39"/>
    </row>
    <row r="153" spans="1:9" ht="13.5" hidden="1" thickBot="1">
      <c r="A153" s="40" t="s">
        <v>218</v>
      </c>
      <c r="B153" s="40" t="s">
        <v>19</v>
      </c>
      <c r="C153" s="39"/>
      <c r="D153" s="39"/>
      <c r="E153" s="39"/>
      <c r="F153" s="39"/>
      <c r="G153" s="41">
        <v>9</v>
      </c>
      <c r="H153" s="39"/>
      <c r="I153" s="39"/>
    </row>
    <row r="154" spans="1:9" ht="13.5" hidden="1" thickBot="1">
      <c r="A154" s="40" t="s">
        <v>219</v>
      </c>
      <c r="B154" s="40" t="s">
        <v>19</v>
      </c>
      <c r="C154" s="39"/>
      <c r="D154" s="39"/>
      <c r="E154" s="39"/>
      <c r="F154" s="39"/>
      <c r="G154" s="41">
        <v>3</v>
      </c>
      <c r="H154" s="39"/>
      <c r="I154" s="39"/>
    </row>
    <row r="155" spans="1:9" ht="13.5" hidden="1" thickBot="1">
      <c r="A155" s="40" t="s">
        <v>220</v>
      </c>
      <c r="B155" s="40" t="s">
        <v>618</v>
      </c>
      <c r="C155" s="39"/>
      <c r="D155" s="39"/>
      <c r="E155" s="39"/>
      <c r="F155" s="41">
        <v>1</v>
      </c>
      <c r="G155" s="39"/>
      <c r="H155" s="39"/>
      <c r="I155" s="39"/>
    </row>
    <row r="156" spans="1:9" ht="13.5" hidden="1" thickBot="1">
      <c r="A156" s="40" t="s">
        <v>221</v>
      </c>
      <c r="B156" s="40" t="s">
        <v>19</v>
      </c>
      <c r="C156" s="39"/>
      <c r="D156" s="39"/>
      <c r="E156" s="39"/>
      <c r="F156" s="39"/>
      <c r="G156" s="41">
        <v>12</v>
      </c>
      <c r="H156" s="39"/>
      <c r="I156" s="39"/>
    </row>
    <row r="157" spans="1:9" ht="13.5" hidden="1" thickBot="1">
      <c r="A157" s="40" t="s">
        <v>222</v>
      </c>
      <c r="B157" s="40" t="s">
        <v>19</v>
      </c>
      <c r="C157" s="39"/>
      <c r="D157" s="39"/>
      <c r="E157" s="39"/>
      <c r="F157" s="39"/>
      <c r="G157" s="41">
        <v>18</v>
      </c>
      <c r="H157" s="39"/>
      <c r="I157" s="39"/>
    </row>
    <row r="158" spans="1:9" ht="13.5" hidden="1" thickBot="1">
      <c r="A158" s="40" t="s">
        <v>223</v>
      </c>
      <c r="B158" s="40" t="s">
        <v>19</v>
      </c>
      <c r="C158" s="39"/>
      <c r="D158" s="39"/>
      <c r="E158" s="39"/>
      <c r="F158" s="39"/>
      <c r="G158" s="41">
        <v>38</v>
      </c>
      <c r="H158" s="39"/>
      <c r="I158" s="39"/>
    </row>
    <row r="159" spans="1:9" ht="13.5" thickBot="1">
      <c r="A159" s="236" t="s">
        <v>224</v>
      </c>
      <c r="B159" s="40" t="s">
        <v>617</v>
      </c>
      <c r="C159" s="39"/>
      <c r="D159" s="39"/>
      <c r="E159" s="39"/>
      <c r="F159" s="39"/>
      <c r="G159" s="39"/>
      <c r="H159" s="39"/>
      <c r="I159" s="41">
        <v>1</v>
      </c>
    </row>
    <row r="160" spans="1:9" ht="13.5" hidden="1" thickBot="1">
      <c r="A160" s="237"/>
      <c r="B160" s="40" t="s">
        <v>19</v>
      </c>
      <c r="C160" s="39"/>
      <c r="D160" s="39"/>
      <c r="E160" s="39"/>
      <c r="F160" s="39"/>
      <c r="G160" s="41">
        <v>18</v>
      </c>
      <c r="H160" s="39"/>
      <c r="I160" s="39"/>
    </row>
    <row r="161" spans="1:9" ht="13.5" hidden="1" thickBot="1">
      <c r="A161" s="40" t="s">
        <v>225</v>
      </c>
      <c r="B161" s="40" t="s">
        <v>19</v>
      </c>
      <c r="C161" s="39"/>
      <c r="D161" s="39"/>
      <c r="E161" s="39"/>
      <c r="F161" s="39"/>
      <c r="G161" s="41">
        <v>1</v>
      </c>
      <c r="H161" s="39"/>
      <c r="I161" s="39"/>
    </row>
    <row r="162" spans="1:9" ht="13.5" hidden="1" thickBot="1">
      <c r="A162" s="40" t="s">
        <v>226</v>
      </c>
      <c r="B162" s="40" t="s">
        <v>19</v>
      </c>
      <c r="C162" s="39"/>
      <c r="D162" s="39"/>
      <c r="E162" s="39"/>
      <c r="F162" s="39"/>
      <c r="G162" s="41">
        <v>1</v>
      </c>
      <c r="H162" s="39"/>
      <c r="I162" s="39"/>
    </row>
    <row r="163" spans="1:9" ht="13.5" hidden="1" thickBot="1">
      <c r="A163" s="40" t="s">
        <v>227</v>
      </c>
      <c r="B163" s="40" t="s">
        <v>19</v>
      </c>
      <c r="C163" s="39"/>
      <c r="D163" s="39"/>
      <c r="E163" s="39"/>
      <c r="F163" s="39"/>
      <c r="G163" s="41">
        <v>6</v>
      </c>
      <c r="H163" s="39"/>
      <c r="I163" s="39"/>
    </row>
    <row r="164" spans="1:9" ht="13.5" hidden="1" thickBot="1">
      <c r="A164" s="40" t="s">
        <v>228</v>
      </c>
      <c r="B164" s="40" t="s">
        <v>19</v>
      </c>
      <c r="C164" s="39"/>
      <c r="D164" s="39"/>
      <c r="E164" s="39"/>
      <c r="F164" s="39"/>
      <c r="G164" s="41">
        <v>7</v>
      </c>
      <c r="H164" s="39"/>
      <c r="I164" s="39"/>
    </row>
    <row r="165" spans="1:9" ht="13.5" hidden="1" thickBot="1">
      <c r="A165" s="40" t="s">
        <v>229</v>
      </c>
      <c r="B165" s="40" t="s">
        <v>19</v>
      </c>
      <c r="C165" s="39"/>
      <c r="D165" s="39"/>
      <c r="E165" s="39"/>
      <c r="F165" s="39"/>
      <c r="G165" s="41">
        <v>2</v>
      </c>
      <c r="H165" s="39"/>
      <c r="I165" s="39"/>
    </row>
    <row r="166" spans="1:9" ht="13.5" hidden="1" thickBot="1">
      <c r="A166" s="40" t="s">
        <v>230</v>
      </c>
      <c r="B166" s="40" t="s">
        <v>8</v>
      </c>
      <c r="C166" s="41">
        <v>30</v>
      </c>
      <c r="D166" s="39"/>
      <c r="E166" s="39"/>
      <c r="F166" s="39"/>
      <c r="G166" s="39"/>
      <c r="H166" s="39"/>
      <c r="I166" s="39"/>
    </row>
    <row r="167" spans="1:9" ht="13.5" hidden="1" thickBot="1">
      <c r="A167" s="40" t="s">
        <v>231</v>
      </c>
      <c r="B167" s="40" t="s">
        <v>19</v>
      </c>
      <c r="C167" s="39"/>
      <c r="D167" s="39"/>
      <c r="E167" s="39"/>
      <c r="F167" s="39"/>
      <c r="G167" s="41">
        <v>1</v>
      </c>
      <c r="H167" s="39"/>
      <c r="I167" s="39"/>
    </row>
    <row r="168" spans="1:9" ht="13.5" hidden="1" thickBot="1">
      <c r="A168" s="40" t="s">
        <v>232</v>
      </c>
      <c r="B168" s="40" t="s">
        <v>621</v>
      </c>
      <c r="C168" s="39"/>
      <c r="D168" s="39"/>
      <c r="E168" s="39"/>
      <c r="F168" s="41">
        <v>84</v>
      </c>
      <c r="G168" s="39"/>
      <c r="H168" s="39"/>
      <c r="I168" s="39"/>
    </row>
    <row r="169" spans="1:9" ht="13.5" hidden="1" thickBot="1">
      <c r="A169" s="40" t="s">
        <v>233</v>
      </c>
      <c r="B169" s="40" t="s">
        <v>621</v>
      </c>
      <c r="C169" s="39"/>
      <c r="D169" s="39"/>
      <c r="E169" s="39"/>
      <c r="F169" s="41">
        <v>1</v>
      </c>
      <c r="G169" s="39"/>
      <c r="H169" s="39"/>
      <c r="I169" s="39"/>
    </row>
    <row r="170" spans="1:9" ht="13.5" hidden="1" thickBot="1">
      <c r="A170" s="40" t="s">
        <v>234</v>
      </c>
      <c r="B170" s="40" t="s">
        <v>19</v>
      </c>
      <c r="C170" s="39"/>
      <c r="D170" s="39"/>
      <c r="E170" s="39"/>
      <c r="F170" s="39"/>
      <c r="G170" s="41">
        <v>4</v>
      </c>
      <c r="H170" s="39"/>
      <c r="I170" s="39"/>
    </row>
    <row r="171" spans="1:9" ht="13.5" hidden="1" thickBot="1">
      <c r="A171" s="40" t="s">
        <v>235</v>
      </c>
      <c r="B171" s="40" t="s">
        <v>19</v>
      </c>
      <c r="C171" s="39"/>
      <c r="D171" s="39"/>
      <c r="E171" s="39"/>
      <c r="F171" s="39"/>
      <c r="G171" s="41">
        <v>1</v>
      </c>
      <c r="H171" s="39"/>
      <c r="I171" s="39"/>
    </row>
    <row r="172" spans="1:9" ht="13.5" hidden="1" thickBot="1">
      <c r="A172" s="40" t="s">
        <v>236</v>
      </c>
      <c r="B172" s="40" t="s">
        <v>19</v>
      </c>
      <c r="C172" s="39"/>
      <c r="D172" s="39"/>
      <c r="E172" s="39"/>
      <c r="F172" s="39"/>
      <c r="G172" s="41">
        <v>2</v>
      </c>
      <c r="H172" s="39"/>
      <c r="I172" s="39"/>
    </row>
    <row r="173" spans="1:9" ht="13.5" hidden="1" thickBot="1">
      <c r="A173" s="40" t="s">
        <v>237</v>
      </c>
      <c r="B173" s="40" t="s">
        <v>19</v>
      </c>
      <c r="C173" s="39"/>
      <c r="D173" s="39"/>
      <c r="E173" s="39"/>
      <c r="F173" s="39"/>
      <c r="G173" s="41">
        <v>1</v>
      </c>
      <c r="H173" s="39"/>
      <c r="I173" s="39"/>
    </row>
    <row r="174" spans="1:9" ht="13.5" hidden="1" thickBot="1">
      <c r="A174" s="40" t="s">
        <v>238</v>
      </c>
      <c r="B174" s="40" t="s">
        <v>19</v>
      </c>
      <c r="C174" s="39"/>
      <c r="D174" s="39"/>
      <c r="E174" s="39"/>
      <c r="F174" s="39"/>
      <c r="G174" s="41">
        <v>3</v>
      </c>
      <c r="H174" s="39"/>
      <c r="I174" s="39"/>
    </row>
    <row r="175" spans="1:9" ht="13.5" hidden="1" thickBot="1">
      <c r="A175" s="40" t="s">
        <v>239</v>
      </c>
      <c r="B175" s="40" t="s">
        <v>19</v>
      </c>
      <c r="C175" s="39"/>
      <c r="D175" s="39"/>
      <c r="E175" s="39"/>
      <c r="F175" s="39"/>
      <c r="G175" s="41">
        <v>2</v>
      </c>
      <c r="H175" s="39"/>
      <c r="I175" s="39"/>
    </row>
    <row r="176" spans="1:9" ht="13.5" hidden="1" thickBot="1">
      <c r="A176" s="40" t="s">
        <v>240</v>
      </c>
      <c r="B176" s="40" t="s">
        <v>19</v>
      </c>
      <c r="C176" s="39"/>
      <c r="D176" s="39"/>
      <c r="E176" s="39"/>
      <c r="F176" s="39"/>
      <c r="G176" s="41">
        <v>3</v>
      </c>
      <c r="H176" s="39"/>
      <c r="I176" s="39"/>
    </row>
    <row r="177" spans="1:9" ht="13.5" hidden="1" thickBot="1">
      <c r="A177" s="236" t="s">
        <v>241</v>
      </c>
      <c r="B177" s="40" t="s">
        <v>621</v>
      </c>
      <c r="C177" s="39"/>
      <c r="D177" s="39"/>
      <c r="E177" s="39"/>
      <c r="F177" s="41">
        <v>214</v>
      </c>
      <c r="G177" s="39"/>
      <c r="H177" s="39"/>
      <c r="I177" s="39"/>
    </row>
    <row r="178" spans="1:9" ht="13.5" hidden="1" thickBot="1">
      <c r="A178" s="237"/>
      <c r="B178" s="40" t="s">
        <v>618</v>
      </c>
      <c r="C178" s="39"/>
      <c r="D178" s="39"/>
      <c r="E178" s="39"/>
      <c r="F178" s="41">
        <v>6</v>
      </c>
      <c r="G178" s="39"/>
      <c r="H178" s="39"/>
      <c r="I178" s="39"/>
    </row>
    <row r="179" spans="1:9" ht="13.5" hidden="1" thickBot="1">
      <c r="A179" s="236" t="s">
        <v>242</v>
      </c>
      <c r="B179" s="40" t="s">
        <v>621</v>
      </c>
      <c r="C179" s="39"/>
      <c r="D179" s="39"/>
      <c r="E179" s="39"/>
      <c r="F179" s="41">
        <v>13</v>
      </c>
      <c r="G179" s="39"/>
      <c r="H179" s="39"/>
      <c r="I179" s="39"/>
    </row>
    <row r="180" spans="1:9" ht="13.5" hidden="1" thickBot="1">
      <c r="A180" s="237"/>
      <c r="B180" s="40" t="s">
        <v>618</v>
      </c>
      <c r="C180" s="39"/>
      <c r="D180" s="39"/>
      <c r="E180" s="39"/>
      <c r="F180" s="41">
        <v>5</v>
      </c>
      <c r="G180" s="39"/>
      <c r="H180" s="39"/>
      <c r="I180" s="39"/>
    </row>
    <row r="181" spans="1:9" ht="13.5" thickBot="1">
      <c r="A181" s="40" t="s">
        <v>243</v>
      </c>
      <c r="B181" s="40" t="s">
        <v>617</v>
      </c>
      <c r="C181" s="39"/>
      <c r="D181" s="39"/>
      <c r="E181" s="39"/>
      <c r="F181" s="39"/>
      <c r="G181" s="39"/>
      <c r="H181" s="39"/>
      <c r="I181" s="41">
        <v>1</v>
      </c>
    </row>
    <row r="182" spans="1:9" ht="13.5" hidden="1" thickBot="1">
      <c r="A182" s="40" t="s">
        <v>244</v>
      </c>
      <c r="B182" s="40" t="s">
        <v>619</v>
      </c>
      <c r="C182" s="39"/>
      <c r="D182" s="41">
        <v>8</v>
      </c>
      <c r="E182" s="39"/>
      <c r="F182" s="39"/>
      <c r="G182" s="39"/>
      <c r="H182" s="39"/>
      <c r="I182" s="39"/>
    </row>
    <row r="183" spans="1:9" ht="13.5" hidden="1" thickBot="1">
      <c r="A183" s="40" t="s">
        <v>245</v>
      </c>
      <c r="B183" s="40" t="s">
        <v>19</v>
      </c>
      <c r="C183" s="39"/>
      <c r="D183" s="39"/>
      <c r="E183" s="39"/>
      <c r="F183" s="39"/>
      <c r="G183" s="41">
        <v>1</v>
      </c>
      <c r="H183" s="39"/>
      <c r="I183" s="39"/>
    </row>
    <row r="184" spans="1:9" ht="13.5" hidden="1" thickBot="1">
      <c r="A184" s="40" t="s">
        <v>246</v>
      </c>
      <c r="B184" s="40" t="s">
        <v>621</v>
      </c>
      <c r="C184" s="39"/>
      <c r="D184" s="39"/>
      <c r="E184" s="39"/>
      <c r="F184" s="41">
        <v>2</v>
      </c>
      <c r="G184" s="39"/>
      <c r="H184" s="39"/>
      <c r="I184" s="39"/>
    </row>
    <row r="185" spans="1:9" ht="13.5" hidden="1" thickBot="1">
      <c r="A185" s="40" t="s">
        <v>247</v>
      </c>
      <c r="B185" s="40" t="s">
        <v>19</v>
      </c>
      <c r="C185" s="39"/>
      <c r="D185" s="39"/>
      <c r="E185" s="39"/>
      <c r="F185" s="39"/>
      <c r="G185" s="41">
        <v>1</v>
      </c>
      <c r="H185" s="39"/>
      <c r="I185" s="39"/>
    </row>
    <row r="186" spans="1:9" ht="13.5" hidden="1" thickBot="1">
      <c r="A186" s="40" t="s">
        <v>248</v>
      </c>
      <c r="B186" s="40" t="s">
        <v>19</v>
      </c>
      <c r="C186" s="39"/>
      <c r="D186" s="39"/>
      <c r="E186" s="39"/>
      <c r="F186" s="39"/>
      <c r="G186" s="41">
        <v>1</v>
      </c>
      <c r="H186" s="39"/>
      <c r="I186" s="39"/>
    </row>
    <row r="187" spans="1:9" ht="13.5" hidden="1" thickBot="1">
      <c r="A187" s="40" t="s">
        <v>249</v>
      </c>
      <c r="B187" s="40" t="s">
        <v>19</v>
      </c>
      <c r="C187" s="39"/>
      <c r="D187" s="39"/>
      <c r="E187" s="39"/>
      <c r="F187" s="39"/>
      <c r="G187" s="41">
        <v>1</v>
      </c>
      <c r="H187" s="39"/>
      <c r="I187" s="39"/>
    </row>
    <row r="188" spans="1:9" ht="13.5" hidden="1" thickBot="1">
      <c r="A188" s="40" t="s">
        <v>250</v>
      </c>
      <c r="B188" s="40" t="s">
        <v>19</v>
      </c>
      <c r="C188" s="39"/>
      <c r="D188" s="39"/>
      <c r="E188" s="39"/>
      <c r="F188" s="39"/>
      <c r="G188" s="41">
        <v>1</v>
      </c>
      <c r="H188" s="39"/>
      <c r="I188" s="39"/>
    </row>
    <row r="189" spans="1:9" ht="13.5" hidden="1" thickBot="1">
      <c r="A189" s="40" t="s">
        <v>251</v>
      </c>
      <c r="B189" s="40" t="s">
        <v>19</v>
      </c>
      <c r="C189" s="39"/>
      <c r="D189" s="39"/>
      <c r="E189" s="39"/>
      <c r="F189" s="39"/>
      <c r="G189" s="41">
        <v>1</v>
      </c>
      <c r="H189" s="39"/>
      <c r="I189" s="39"/>
    </row>
    <row r="190" spans="1:9" ht="13.5" hidden="1" thickBot="1">
      <c r="A190" s="40" t="s">
        <v>252</v>
      </c>
      <c r="B190" s="40" t="s">
        <v>8</v>
      </c>
      <c r="C190" s="41">
        <v>1</v>
      </c>
      <c r="D190" s="39"/>
      <c r="E190" s="39"/>
      <c r="F190" s="39"/>
      <c r="G190" s="39"/>
      <c r="H190" s="39"/>
      <c r="I190" s="39"/>
    </row>
    <row r="191" spans="1:9" ht="13.5" hidden="1" thickBot="1">
      <c r="A191" s="40" t="s">
        <v>253</v>
      </c>
      <c r="B191" s="40" t="s">
        <v>19</v>
      </c>
      <c r="C191" s="39"/>
      <c r="D191" s="39"/>
      <c r="E191" s="39"/>
      <c r="F191" s="39"/>
      <c r="G191" s="41">
        <v>1</v>
      </c>
      <c r="H191" s="39"/>
      <c r="I191" s="39"/>
    </row>
    <row r="192" spans="1:9" ht="13.5" hidden="1" thickBot="1">
      <c r="A192" s="40" t="s">
        <v>254</v>
      </c>
      <c r="B192" s="40" t="s">
        <v>19</v>
      </c>
      <c r="C192" s="39"/>
      <c r="D192" s="39"/>
      <c r="E192" s="39"/>
      <c r="F192" s="39"/>
      <c r="G192" s="41">
        <v>1</v>
      </c>
      <c r="H192" s="39"/>
      <c r="I192" s="39"/>
    </row>
    <row r="193" spans="1:9" ht="13.5" hidden="1" thickBot="1">
      <c r="A193" s="40" t="s">
        <v>255</v>
      </c>
      <c r="B193" s="40" t="s">
        <v>19</v>
      </c>
      <c r="C193" s="39"/>
      <c r="D193" s="39"/>
      <c r="E193" s="39"/>
      <c r="F193" s="39"/>
      <c r="G193" s="41">
        <v>1</v>
      </c>
      <c r="H193" s="39"/>
      <c r="I193" s="39"/>
    </row>
    <row r="194" spans="1:9" ht="13.5" hidden="1" thickBot="1">
      <c r="A194" s="40" t="s">
        <v>256</v>
      </c>
      <c r="B194" s="40" t="s">
        <v>19</v>
      </c>
      <c r="C194" s="39"/>
      <c r="D194" s="39"/>
      <c r="E194" s="39"/>
      <c r="F194" s="39"/>
      <c r="G194" s="41">
        <v>1</v>
      </c>
      <c r="H194" s="39"/>
      <c r="I194" s="39"/>
    </row>
    <row r="195" spans="1:9" ht="13.5" hidden="1" thickBot="1">
      <c r="A195" s="40" t="s">
        <v>257</v>
      </c>
      <c r="B195" s="40" t="s">
        <v>19</v>
      </c>
      <c r="C195" s="39"/>
      <c r="D195" s="39"/>
      <c r="E195" s="39"/>
      <c r="F195" s="39"/>
      <c r="G195" s="41">
        <v>1</v>
      </c>
      <c r="H195" s="39"/>
      <c r="I195" s="39"/>
    </row>
    <row r="196" spans="1:9" ht="13.5" hidden="1" thickBot="1">
      <c r="A196" s="40" t="s">
        <v>258</v>
      </c>
      <c r="B196" s="40" t="s">
        <v>19</v>
      </c>
      <c r="C196" s="39"/>
      <c r="D196" s="39"/>
      <c r="E196" s="39"/>
      <c r="F196" s="39"/>
      <c r="G196" s="41">
        <v>2</v>
      </c>
      <c r="H196" s="39"/>
      <c r="I196" s="39"/>
    </row>
    <row r="197" spans="1:9" ht="13.5" hidden="1" thickBot="1">
      <c r="A197" s="40" t="s">
        <v>259</v>
      </c>
      <c r="B197" s="40" t="s">
        <v>8</v>
      </c>
      <c r="C197" s="41">
        <v>8</v>
      </c>
      <c r="D197" s="39"/>
      <c r="E197" s="39"/>
      <c r="F197" s="39"/>
      <c r="G197" s="39"/>
      <c r="H197" s="39"/>
      <c r="I197" s="39"/>
    </row>
    <row r="198" spans="1:9" ht="13.5" hidden="1" thickBot="1">
      <c r="A198" s="40" t="s">
        <v>260</v>
      </c>
      <c r="B198" s="40" t="s">
        <v>19</v>
      </c>
      <c r="C198" s="39"/>
      <c r="D198" s="39"/>
      <c r="E198" s="39"/>
      <c r="F198" s="39"/>
      <c r="G198" s="41">
        <v>1</v>
      </c>
      <c r="H198" s="39"/>
      <c r="I198" s="39"/>
    </row>
    <row r="199" spans="1:9" ht="13.5" hidden="1" thickBot="1">
      <c r="A199" s="40" t="s">
        <v>261</v>
      </c>
      <c r="B199" s="40" t="s">
        <v>19</v>
      </c>
      <c r="C199" s="39"/>
      <c r="D199" s="39"/>
      <c r="E199" s="39"/>
      <c r="F199" s="39"/>
      <c r="G199" s="41">
        <v>1</v>
      </c>
      <c r="H199" s="39"/>
      <c r="I199" s="39"/>
    </row>
    <row r="200" spans="1:9" ht="13.5" hidden="1" thickBot="1">
      <c r="A200" s="40" t="s">
        <v>262</v>
      </c>
      <c r="B200" s="40" t="s">
        <v>19</v>
      </c>
      <c r="C200" s="39"/>
      <c r="D200" s="39"/>
      <c r="E200" s="39"/>
      <c r="F200" s="39"/>
      <c r="G200" s="41">
        <v>1</v>
      </c>
      <c r="H200" s="39"/>
      <c r="I200" s="39"/>
    </row>
    <row r="201" spans="1:9" ht="13.5" hidden="1" thickBot="1">
      <c r="A201" s="40" t="s">
        <v>263</v>
      </c>
      <c r="B201" s="40" t="s">
        <v>19</v>
      </c>
      <c r="C201" s="39"/>
      <c r="D201" s="39"/>
      <c r="E201" s="39"/>
      <c r="F201" s="39"/>
      <c r="G201" s="41">
        <v>1</v>
      </c>
      <c r="H201" s="39"/>
      <c r="I201" s="39"/>
    </row>
    <row r="202" spans="1:9" ht="13.5" hidden="1" thickBot="1">
      <c r="A202" s="40" t="s">
        <v>264</v>
      </c>
      <c r="B202" s="40" t="s">
        <v>19</v>
      </c>
      <c r="C202" s="39"/>
      <c r="D202" s="39"/>
      <c r="E202" s="39"/>
      <c r="F202" s="39"/>
      <c r="G202" s="41">
        <v>1</v>
      </c>
      <c r="H202" s="39"/>
      <c r="I202" s="39"/>
    </row>
    <row r="203" spans="1:9" ht="13.5" hidden="1" thickBot="1">
      <c r="A203" s="40" t="s">
        <v>265</v>
      </c>
      <c r="B203" s="40" t="s">
        <v>19</v>
      </c>
      <c r="C203" s="39"/>
      <c r="D203" s="39"/>
      <c r="E203" s="39"/>
      <c r="F203" s="39"/>
      <c r="G203" s="41">
        <v>1</v>
      </c>
      <c r="H203" s="39"/>
      <c r="I203" s="39"/>
    </row>
    <row r="204" spans="1:9" ht="13.5" hidden="1" thickBot="1">
      <c r="A204" s="40" t="s">
        <v>266</v>
      </c>
      <c r="B204" s="40" t="s">
        <v>19</v>
      </c>
      <c r="C204" s="39"/>
      <c r="D204" s="39"/>
      <c r="E204" s="39"/>
      <c r="F204" s="39"/>
      <c r="G204" s="41">
        <v>1</v>
      </c>
      <c r="H204" s="39"/>
      <c r="I204" s="39"/>
    </row>
    <row r="205" spans="1:9" ht="13.5" hidden="1" thickBot="1">
      <c r="A205" s="40" t="s">
        <v>267</v>
      </c>
      <c r="B205" s="40" t="s">
        <v>19</v>
      </c>
      <c r="C205" s="39"/>
      <c r="D205" s="39"/>
      <c r="E205" s="39"/>
      <c r="F205" s="39"/>
      <c r="G205" s="41">
        <v>1</v>
      </c>
      <c r="H205" s="39"/>
      <c r="I205" s="39"/>
    </row>
    <row r="206" spans="1:9" ht="13.5" hidden="1" thickBot="1">
      <c r="A206" s="40" t="s">
        <v>268</v>
      </c>
      <c r="B206" s="40" t="s">
        <v>19</v>
      </c>
      <c r="C206" s="39"/>
      <c r="D206" s="39"/>
      <c r="E206" s="39"/>
      <c r="F206" s="39"/>
      <c r="G206" s="41">
        <v>1</v>
      </c>
      <c r="H206" s="39"/>
      <c r="I206" s="39"/>
    </row>
    <row r="207" spans="1:9" ht="13.5" hidden="1" thickBot="1">
      <c r="A207" s="236" t="s">
        <v>269</v>
      </c>
      <c r="B207" s="40" t="s">
        <v>619</v>
      </c>
      <c r="C207" s="39"/>
      <c r="D207" s="41">
        <v>8</v>
      </c>
      <c r="E207" s="39"/>
      <c r="F207" s="39"/>
      <c r="G207" s="39"/>
      <c r="H207" s="39"/>
      <c r="I207" s="39"/>
    </row>
    <row r="208" spans="1:9" ht="13.5" hidden="1" thickBot="1">
      <c r="A208" s="237"/>
      <c r="B208" s="40" t="s">
        <v>620</v>
      </c>
      <c r="C208" s="39"/>
      <c r="D208" s="41">
        <v>6</v>
      </c>
      <c r="E208" s="39"/>
      <c r="F208" s="39"/>
      <c r="G208" s="39"/>
      <c r="H208" s="39"/>
      <c r="I208" s="39"/>
    </row>
    <row r="209" spans="1:9" ht="13.5" hidden="1" thickBot="1">
      <c r="A209" s="40" t="s">
        <v>270</v>
      </c>
      <c r="B209" s="40" t="s">
        <v>19</v>
      </c>
      <c r="C209" s="39"/>
      <c r="D209" s="39"/>
      <c r="E209" s="39"/>
      <c r="F209" s="39"/>
      <c r="G209" s="41">
        <v>27</v>
      </c>
      <c r="H209" s="39"/>
      <c r="I209" s="39"/>
    </row>
    <row r="210" spans="1:9" ht="13.5" hidden="1" thickBot="1">
      <c r="A210" s="40" t="s">
        <v>271</v>
      </c>
      <c r="B210" s="40" t="s">
        <v>19</v>
      </c>
      <c r="C210" s="39"/>
      <c r="D210" s="39"/>
      <c r="E210" s="39"/>
      <c r="F210" s="39"/>
      <c r="G210" s="41">
        <v>23</v>
      </c>
      <c r="H210" s="39"/>
      <c r="I210" s="39"/>
    </row>
    <row r="211" spans="1:9" ht="13.5" thickBot="1">
      <c r="A211" s="236" t="s">
        <v>272</v>
      </c>
      <c r="B211" s="40" t="s">
        <v>617</v>
      </c>
      <c r="C211" s="39"/>
      <c r="D211" s="39"/>
      <c r="E211" s="39"/>
      <c r="F211" s="39"/>
      <c r="G211" s="39"/>
      <c r="H211" s="39"/>
      <c r="I211" s="41">
        <v>1</v>
      </c>
    </row>
    <row r="212" spans="1:9" ht="13.5" hidden="1" thickBot="1">
      <c r="A212" s="237"/>
      <c r="B212" s="40" t="s">
        <v>19</v>
      </c>
      <c r="C212" s="39"/>
      <c r="D212" s="39"/>
      <c r="E212" s="39"/>
      <c r="F212" s="39"/>
      <c r="G212" s="41">
        <v>10</v>
      </c>
      <c r="H212" s="39"/>
      <c r="I212" s="39"/>
    </row>
    <row r="213" spans="1:9" ht="13.5" hidden="1" thickBot="1">
      <c r="A213" s="40" t="s">
        <v>273</v>
      </c>
      <c r="B213" s="40" t="s">
        <v>19</v>
      </c>
      <c r="C213" s="39"/>
      <c r="D213" s="39"/>
      <c r="E213" s="39"/>
      <c r="F213" s="39"/>
      <c r="G213" s="41">
        <v>3</v>
      </c>
      <c r="H213" s="39"/>
      <c r="I213" s="39"/>
    </row>
    <row r="214" spans="1:9" ht="13.5" hidden="1" thickBot="1">
      <c r="A214" s="40" t="s">
        <v>274</v>
      </c>
      <c r="B214" s="40" t="s">
        <v>19</v>
      </c>
      <c r="C214" s="39"/>
      <c r="D214" s="39"/>
      <c r="E214" s="39"/>
      <c r="F214" s="39"/>
      <c r="G214" s="41">
        <v>4</v>
      </c>
      <c r="H214" s="39"/>
      <c r="I214" s="39"/>
    </row>
    <row r="215" spans="1:9" ht="13.5" hidden="1" thickBot="1">
      <c r="A215" s="40" t="s">
        <v>275</v>
      </c>
      <c r="B215" s="40" t="s">
        <v>19</v>
      </c>
      <c r="C215" s="39"/>
      <c r="D215" s="39"/>
      <c r="E215" s="39"/>
      <c r="F215" s="39"/>
      <c r="G215" s="41">
        <v>2</v>
      </c>
      <c r="H215" s="39"/>
      <c r="I215" s="39"/>
    </row>
    <row r="216" spans="1:9" ht="13.5" hidden="1" thickBot="1">
      <c r="A216" s="40" t="s">
        <v>276</v>
      </c>
      <c r="B216" s="40" t="s">
        <v>19</v>
      </c>
      <c r="C216" s="39"/>
      <c r="D216" s="39"/>
      <c r="E216" s="39"/>
      <c r="F216" s="39"/>
      <c r="G216" s="41">
        <v>1</v>
      </c>
      <c r="H216" s="39"/>
      <c r="I216" s="39"/>
    </row>
    <row r="217" spans="1:9" ht="13.5" hidden="1" thickBot="1">
      <c r="A217" s="236" t="s">
        <v>277</v>
      </c>
      <c r="B217" s="40" t="s">
        <v>8</v>
      </c>
      <c r="C217" s="41">
        <v>1</v>
      </c>
      <c r="D217" s="39"/>
      <c r="E217" s="39"/>
      <c r="F217" s="39"/>
      <c r="G217" s="39"/>
      <c r="H217" s="39"/>
      <c r="I217" s="39"/>
    </row>
    <row r="218" spans="1:9" ht="13.5" hidden="1" thickBot="1">
      <c r="A218" s="246"/>
      <c r="B218" s="40" t="s">
        <v>619</v>
      </c>
      <c r="C218" s="39"/>
      <c r="D218" s="41">
        <v>12</v>
      </c>
      <c r="E218" s="39"/>
      <c r="F218" s="39"/>
      <c r="G218" s="39"/>
      <c r="H218" s="39"/>
      <c r="I218" s="39"/>
    </row>
    <row r="219" spans="1:9" ht="13.5" hidden="1" thickBot="1">
      <c r="A219" s="237"/>
      <c r="B219" s="40" t="s">
        <v>620</v>
      </c>
      <c r="C219" s="39"/>
      <c r="D219" s="41">
        <v>32</v>
      </c>
      <c r="E219" s="39"/>
      <c r="F219" s="39"/>
      <c r="G219" s="39"/>
      <c r="H219" s="39"/>
      <c r="I219" s="39"/>
    </row>
    <row r="220" spans="1:9" ht="13.5" hidden="1" thickBot="1">
      <c r="A220" s="40" t="s">
        <v>278</v>
      </c>
      <c r="B220" s="40" t="s">
        <v>620</v>
      </c>
      <c r="C220" s="39"/>
      <c r="D220" s="41">
        <v>2</v>
      </c>
      <c r="E220" s="39"/>
      <c r="F220" s="39"/>
      <c r="G220" s="39"/>
      <c r="H220" s="39"/>
      <c r="I220" s="39"/>
    </row>
    <row r="221" spans="1:9" ht="13.5" hidden="1" thickBot="1">
      <c r="A221" s="40" t="s">
        <v>279</v>
      </c>
      <c r="B221" s="40" t="s">
        <v>621</v>
      </c>
      <c r="C221" s="39"/>
      <c r="D221" s="39"/>
      <c r="E221" s="39"/>
      <c r="F221" s="41">
        <v>4</v>
      </c>
      <c r="G221" s="39"/>
      <c r="H221" s="39"/>
      <c r="I221" s="39"/>
    </row>
    <row r="222" spans="1:9" ht="13.5" hidden="1" thickBot="1">
      <c r="A222" s="40" t="s">
        <v>280</v>
      </c>
      <c r="B222" s="40" t="s">
        <v>621</v>
      </c>
      <c r="C222" s="39"/>
      <c r="D222" s="39"/>
      <c r="E222" s="39"/>
      <c r="F222" s="41">
        <v>4</v>
      </c>
      <c r="G222" s="39"/>
      <c r="H222" s="39"/>
      <c r="I222" s="39"/>
    </row>
    <row r="223" spans="1:9" ht="13.5" hidden="1" thickBot="1">
      <c r="A223" s="40" t="s">
        <v>281</v>
      </c>
      <c r="B223" s="40" t="s">
        <v>19</v>
      </c>
      <c r="C223" s="39"/>
      <c r="D223" s="39"/>
      <c r="E223" s="39"/>
      <c r="F223" s="39"/>
      <c r="G223" s="41">
        <v>1</v>
      </c>
      <c r="H223" s="39"/>
      <c r="I223" s="39"/>
    </row>
    <row r="224" spans="1:9" ht="13.5" hidden="1" thickBot="1">
      <c r="A224" s="40" t="s">
        <v>282</v>
      </c>
      <c r="B224" s="40" t="s">
        <v>19</v>
      </c>
      <c r="C224" s="39"/>
      <c r="D224" s="39"/>
      <c r="E224" s="39"/>
      <c r="F224" s="39"/>
      <c r="G224" s="41">
        <v>1</v>
      </c>
      <c r="H224" s="39"/>
      <c r="I224" s="39"/>
    </row>
    <row r="225" spans="1:9" ht="13.5" hidden="1" thickBot="1">
      <c r="A225" s="40" t="s">
        <v>283</v>
      </c>
      <c r="B225" s="40" t="s">
        <v>621</v>
      </c>
      <c r="C225" s="39"/>
      <c r="D225" s="39"/>
      <c r="E225" s="39"/>
      <c r="F225" s="41">
        <v>9</v>
      </c>
      <c r="G225" s="39"/>
      <c r="H225" s="39"/>
      <c r="I225" s="39"/>
    </row>
    <row r="226" spans="1:9" ht="13.5" hidden="1" thickBot="1">
      <c r="A226" s="236" t="s">
        <v>284</v>
      </c>
      <c r="B226" s="40" t="s">
        <v>621</v>
      </c>
      <c r="C226" s="39"/>
      <c r="D226" s="39"/>
      <c r="E226" s="39"/>
      <c r="F226" s="41">
        <v>1</v>
      </c>
      <c r="G226" s="39"/>
      <c r="H226" s="39"/>
      <c r="I226" s="39"/>
    </row>
    <row r="227" spans="1:9" ht="13.5" hidden="1" thickBot="1">
      <c r="A227" s="237"/>
      <c r="B227" s="40" t="s">
        <v>618</v>
      </c>
      <c r="C227" s="39"/>
      <c r="D227" s="39"/>
      <c r="E227" s="39"/>
      <c r="F227" s="41">
        <v>1</v>
      </c>
      <c r="G227" s="39"/>
      <c r="H227" s="39"/>
      <c r="I227" s="39"/>
    </row>
    <row r="228" spans="1:9" ht="13.5" hidden="1" thickBot="1">
      <c r="A228" s="40" t="s">
        <v>285</v>
      </c>
      <c r="B228" s="40" t="s">
        <v>621</v>
      </c>
      <c r="C228" s="39"/>
      <c r="D228" s="39"/>
      <c r="E228" s="39"/>
      <c r="F228" s="41">
        <v>3</v>
      </c>
      <c r="G228" s="39"/>
      <c r="H228" s="39"/>
      <c r="I228" s="39"/>
    </row>
    <row r="229" spans="1:9" ht="13.5" hidden="1" thickBot="1">
      <c r="A229" s="40" t="s">
        <v>286</v>
      </c>
      <c r="B229" s="40" t="s">
        <v>618</v>
      </c>
      <c r="C229" s="39"/>
      <c r="D229" s="39"/>
      <c r="E229" s="39"/>
      <c r="F229" s="41">
        <v>2</v>
      </c>
      <c r="G229" s="39"/>
      <c r="H229" s="39"/>
      <c r="I229" s="39"/>
    </row>
    <row r="230" spans="1:9" ht="13.5" hidden="1" thickBot="1">
      <c r="A230" s="40" t="s">
        <v>287</v>
      </c>
      <c r="B230" s="40" t="s">
        <v>618</v>
      </c>
      <c r="C230" s="39"/>
      <c r="D230" s="39"/>
      <c r="E230" s="39"/>
      <c r="F230" s="41">
        <v>1</v>
      </c>
      <c r="G230" s="39"/>
      <c r="H230" s="39"/>
      <c r="I230" s="39"/>
    </row>
    <row r="231" spans="1:9" ht="13.5" hidden="1" thickBot="1">
      <c r="A231" s="40" t="s">
        <v>288</v>
      </c>
      <c r="B231" s="40" t="s">
        <v>19</v>
      </c>
      <c r="C231" s="39"/>
      <c r="D231" s="39"/>
      <c r="E231" s="39"/>
      <c r="F231" s="39"/>
      <c r="G231" s="41">
        <v>3</v>
      </c>
      <c r="H231" s="39"/>
      <c r="I231" s="39"/>
    </row>
    <row r="232" spans="1:9" ht="13.5" hidden="1" thickBot="1">
      <c r="A232" s="40" t="s">
        <v>289</v>
      </c>
      <c r="B232" s="40" t="s">
        <v>19</v>
      </c>
      <c r="C232" s="39"/>
      <c r="D232" s="39"/>
      <c r="E232" s="39"/>
      <c r="F232" s="39"/>
      <c r="G232" s="41">
        <v>5</v>
      </c>
      <c r="H232" s="39"/>
      <c r="I232" s="39"/>
    </row>
    <row r="233" spans="1:9" ht="13.5" hidden="1" thickBot="1">
      <c r="A233" s="40" t="s">
        <v>290</v>
      </c>
      <c r="B233" s="40" t="s">
        <v>19</v>
      </c>
      <c r="C233" s="39"/>
      <c r="D233" s="39"/>
      <c r="E233" s="39"/>
      <c r="F233" s="39"/>
      <c r="G233" s="41">
        <v>7</v>
      </c>
      <c r="H233" s="39"/>
      <c r="I233" s="39"/>
    </row>
    <row r="234" spans="1:9" ht="13.5" hidden="1" thickBot="1">
      <c r="A234" s="40" t="s">
        <v>291</v>
      </c>
      <c r="B234" s="40" t="s">
        <v>19</v>
      </c>
      <c r="C234" s="39"/>
      <c r="D234" s="39"/>
      <c r="E234" s="39"/>
      <c r="F234" s="39"/>
      <c r="G234" s="41">
        <v>9</v>
      </c>
      <c r="H234" s="39"/>
      <c r="I234" s="39"/>
    </row>
    <row r="235" spans="1:9" ht="13.5" hidden="1" thickBot="1">
      <c r="A235" s="40" t="s">
        <v>292</v>
      </c>
      <c r="B235" s="40" t="s">
        <v>618</v>
      </c>
      <c r="C235" s="39"/>
      <c r="D235" s="39"/>
      <c r="E235" s="39"/>
      <c r="F235" s="41">
        <v>4</v>
      </c>
      <c r="G235" s="39"/>
      <c r="H235" s="39"/>
      <c r="I235" s="39"/>
    </row>
    <row r="236" spans="1:9" ht="13.5" hidden="1" thickBot="1">
      <c r="A236" s="236" t="s">
        <v>293</v>
      </c>
      <c r="B236" s="40" t="s">
        <v>621</v>
      </c>
      <c r="C236" s="39"/>
      <c r="D236" s="39"/>
      <c r="E236" s="39"/>
      <c r="F236" s="41">
        <v>1</v>
      </c>
      <c r="G236" s="39"/>
      <c r="H236" s="39"/>
      <c r="I236" s="39"/>
    </row>
    <row r="237" spans="1:9" ht="13.5" hidden="1" thickBot="1">
      <c r="A237" s="237"/>
      <c r="B237" s="40" t="s">
        <v>618</v>
      </c>
      <c r="C237" s="39"/>
      <c r="D237" s="39"/>
      <c r="E237" s="39"/>
      <c r="F237" s="41">
        <v>5</v>
      </c>
      <c r="G237" s="39"/>
      <c r="H237" s="39"/>
      <c r="I237" s="39"/>
    </row>
    <row r="238" spans="1:9" ht="13.5" hidden="1" thickBot="1">
      <c r="A238" s="40" t="s">
        <v>294</v>
      </c>
      <c r="B238" s="40" t="s">
        <v>19</v>
      </c>
      <c r="C238" s="39"/>
      <c r="D238" s="39"/>
      <c r="E238" s="39"/>
      <c r="F238" s="39"/>
      <c r="G238" s="41">
        <v>7</v>
      </c>
      <c r="H238" s="39"/>
      <c r="I238" s="39"/>
    </row>
    <row r="239" spans="1:9" ht="13.5" hidden="1" thickBot="1">
      <c r="A239" s="40" t="s">
        <v>295</v>
      </c>
      <c r="B239" s="40" t="s">
        <v>19</v>
      </c>
      <c r="C239" s="39"/>
      <c r="D239" s="39"/>
      <c r="E239" s="39"/>
      <c r="F239" s="39"/>
      <c r="G239" s="41">
        <v>8</v>
      </c>
      <c r="H239" s="39"/>
      <c r="I239" s="39"/>
    </row>
    <row r="240" spans="1:9" ht="13.5" hidden="1" thickBot="1">
      <c r="A240" s="40" t="s">
        <v>296</v>
      </c>
      <c r="B240" s="40" t="s">
        <v>19</v>
      </c>
      <c r="C240" s="39"/>
      <c r="D240" s="39"/>
      <c r="E240" s="39"/>
      <c r="F240" s="39"/>
      <c r="G240" s="41">
        <v>21</v>
      </c>
      <c r="H240" s="39"/>
      <c r="I240" s="39"/>
    </row>
    <row r="241" spans="1:9" ht="13.5" hidden="1" thickBot="1">
      <c r="A241" s="40" t="s">
        <v>297</v>
      </c>
      <c r="B241" s="40" t="s">
        <v>19</v>
      </c>
      <c r="C241" s="39"/>
      <c r="D241" s="39"/>
      <c r="E241" s="39"/>
      <c r="F241" s="39"/>
      <c r="G241" s="41">
        <v>1</v>
      </c>
      <c r="H241" s="39"/>
      <c r="I241" s="39"/>
    </row>
    <row r="242" spans="1:9" ht="13.5" hidden="1" thickBot="1">
      <c r="A242" s="40" t="s">
        <v>298</v>
      </c>
      <c r="B242" s="40" t="s">
        <v>621</v>
      </c>
      <c r="C242" s="39"/>
      <c r="D242" s="39"/>
      <c r="E242" s="39"/>
      <c r="F242" s="41">
        <v>7</v>
      </c>
      <c r="G242" s="39"/>
      <c r="H242" s="39"/>
      <c r="I242" s="39"/>
    </row>
    <row r="243" spans="1:9" ht="13.5" hidden="1" thickBot="1">
      <c r="A243" s="40" t="s">
        <v>299</v>
      </c>
      <c r="B243" s="40" t="s">
        <v>621</v>
      </c>
      <c r="C243" s="39"/>
      <c r="D243" s="39"/>
      <c r="E243" s="39"/>
      <c r="F243" s="41">
        <v>1</v>
      </c>
      <c r="G243" s="39"/>
      <c r="H243" s="39"/>
      <c r="I243" s="39"/>
    </row>
    <row r="244" spans="1:9" ht="13.5" hidden="1" thickBot="1">
      <c r="A244" s="40" t="s">
        <v>300</v>
      </c>
      <c r="B244" s="40" t="s">
        <v>19</v>
      </c>
      <c r="C244" s="39"/>
      <c r="D244" s="39"/>
      <c r="E244" s="39"/>
      <c r="F244" s="39"/>
      <c r="G244" s="41">
        <v>1</v>
      </c>
      <c r="H244" s="39"/>
      <c r="I244" s="39"/>
    </row>
    <row r="245" spans="1:9" ht="13.5" hidden="1" thickBot="1">
      <c r="A245" s="40" t="s">
        <v>301</v>
      </c>
      <c r="B245" s="40" t="s">
        <v>19</v>
      </c>
      <c r="C245" s="39"/>
      <c r="D245" s="39"/>
      <c r="E245" s="39"/>
      <c r="F245" s="39"/>
      <c r="G245" s="41">
        <v>3</v>
      </c>
      <c r="H245" s="39"/>
      <c r="I245" s="39"/>
    </row>
    <row r="246" spans="1:9" ht="13.5" hidden="1" thickBot="1">
      <c r="A246" s="40" t="s">
        <v>302</v>
      </c>
      <c r="B246" s="40" t="s">
        <v>19</v>
      </c>
      <c r="C246" s="39"/>
      <c r="D246" s="39"/>
      <c r="E246" s="39"/>
      <c r="F246" s="39"/>
      <c r="G246" s="41">
        <v>2</v>
      </c>
      <c r="H246" s="39"/>
      <c r="I246" s="39"/>
    </row>
    <row r="247" spans="1:9" ht="13.5" hidden="1" thickBot="1">
      <c r="A247" s="40" t="s">
        <v>303</v>
      </c>
      <c r="B247" s="40" t="s">
        <v>621</v>
      </c>
      <c r="C247" s="39"/>
      <c r="D247" s="39"/>
      <c r="E247" s="39"/>
      <c r="F247" s="41">
        <v>6</v>
      </c>
      <c r="G247" s="39"/>
      <c r="H247" s="39"/>
      <c r="I247" s="39"/>
    </row>
    <row r="248" spans="1:9" ht="13.5" hidden="1" thickBot="1">
      <c r="A248" s="40" t="s">
        <v>304</v>
      </c>
      <c r="B248" s="40" t="s">
        <v>618</v>
      </c>
      <c r="C248" s="39"/>
      <c r="D248" s="39"/>
      <c r="E248" s="39"/>
      <c r="F248" s="41">
        <v>5</v>
      </c>
      <c r="G248" s="39"/>
      <c r="H248" s="39"/>
      <c r="I248" s="39"/>
    </row>
    <row r="249" spans="1:9" ht="13.5" hidden="1" thickBot="1">
      <c r="A249" s="40" t="s">
        <v>305</v>
      </c>
      <c r="B249" s="40" t="s">
        <v>19</v>
      </c>
      <c r="C249" s="39"/>
      <c r="D249" s="39"/>
      <c r="E249" s="39"/>
      <c r="F249" s="39"/>
      <c r="G249" s="41">
        <v>1</v>
      </c>
      <c r="H249" s="39"/>
      <c r="I249" s="39"/>
    </row>
    <row r="250" spans="1:9" ht="13.5" hidden="1" thickBot="1">
      <c r="A250" s="40" t="s">
        <v>306</v>
      </c>
      <c r="B250" s="40" t="s">
        <v>19</v>
      </c>
      <c r="C250" s="39"/>
      <c r="D250" s="39"/>
      <c r="E250" s="39"/>
      <c r="F250" s="39"/>
      <c r="G250" s="41">
        <v>1</v>
      </c>
      <c r="H250" s="39"/>
      <c r="I250" s="39"/>
    </row>
    <row r="251" spans="1:9" ht="13.5" hidden="1" thickBot="1">
      <c r="A251" s="40" t="s">
        <v>307</v>
      </c>
      <c r="B251" s="40" t="s">
        <v>19</v>
      </c>
      <c r="C251" s="39"/>
      <c r="D251" s="39"/>
      <c r="E251" s="39"/>
      <c r="F251" s="39"/>
      <c r="G251" s="41">
        <v>2</v>
      </c>
      <c r="H251" s="39"/>
      <c r="I251" s="39"/>
    </row>
    <row r="252" spans="1:9" ht="13.5" hidden="1" thickBot="1">
      <c r="A252" s="40" t="s">
        <v>308</v>
      </c>
      <c r="B252" s="40" t="s">
        <v>621</v>
      </c>
      <c r="C252" s="39"/>
      <c r="D252" s="39"/>
      <c r="E252" s="39"/>
      <c r="F252" s="41">
        <v>12</v>
      </c>
      <c r="G252" s="39"/>
      <c r="H252" s="39"/>
      <c r="I252" s="39"/>
    </row>
    <row r="253" spans="1:9" ht="13.5" hidden="1" thickBot="1">
      <c r="A253" s="40" t="s">
        <v>309</v>
      </c>
      <c r="B253" s="40" t="s">
        <v>621</v>
      </c>
      <c r="C253" s="39"/>
      <c r="D253" s="39"/>
      <c r="E253" s="39"/>
      <c r="F253" s="41">
        <v>2</v>
      </c>
      <c r="G253" s="39"/>
      <c r="H253" s="39"/>
      <c r="I253" s="39"/>
    </row>
    <row r="254" spans="1:9" ht="13.5" thickBot="1">
      <c r="A254" s="236" t="s">
        <v>310</v>
      </c>
      <c r="B254" s="40" t="s">
        <v>617</v>
      </c>
      <c r="C254" s="39"/>
      <c r="D254" s="39"/>
      <c r="E254" s="39"/>
      <c r="F254" s="39"/>
      <c r="G254" s="39"/>
      <c r="H254" s="39"/>
      <c r="I254" s="41">
        <v>5</v>
      </c>
    </row>
    <row r="255" spans="1:9" ht="13.5" hidden="1" thickBot="1">
      <c r="A255" s="237"/>
      <c r="B255" s="40" t="s">
        <v>19</v>
      </c>
      <c r="C255" s="39"/>
      <c r="D255" s="39"/>
      <c r="E255" s="39"/>
      <c r="F255" s="39"/>
      <c r="G255" s="41">
        <v>8</v>
      </c>
      <c r="H255" s="39"/>
      <c r="I255" s="39"/>
    </row>
    <row r="256" spans="1:9" ht="13.5" thickBot="1">
      <c r="A256" s="236" t="s">
        <v>311</v>
      </c>
      <c r="B256" s="40" t="s">
        <v>617</v>
      </c>
      <c r="C256" s="39"/>
      <c r="D256" s="39"/>
      <c r="E256" s="39"/>
      <c r="F256" s="39"/>
      <c r="G256" s="39"/>
      <c r="H256" s="39"/>
      <c r="I256" s="41">
        <v>3</v>
      </c>
    </row>
    <row r="257" spans="1:9" ht="13.5" hidden="1" thickBot="1">
      <c r="A257" s="237"/>
      <c r="B257" s="40" t="s">
        <v>19</v>
      </c>
      <c r="C257" s="39"/>
      <c r="D257" s="39"/>
      <c r="E257" s="39"/>
      <c r="F257" s="39"/>
      <c r="G257" s="41">
        <v>21</v>
      </c>
      <c r="H257" s="39"/>
      <c r="I257" s="39"/>
    </row>
    <row r="258" spans="1:9" ht="13.5" hidden="1" thickBot="1">
      <c r="A258" s="40" t="s">
        <v>312</v>
      </c>
      <c r="B258" s="40" t="s">
        <v>19</v>
      </c>
      <c r="C258" s="39"/>
      <c r="D258" s="39"/>
      <c r="E258" s="39"/>
      <c r="F258" s="39"/>
      <c r="G258" s="41">
        <v>14</v>
      </c>
      <c r="H258" s="39"/>
      <c r="I258" s="39"/>
    </row>
    <row r="259" spans="1:9" ht="13.5" thickBot="1">
      <c r="A259" s="236" t="s">
        <v>313</v>
      </c>
      <c r="B259" s="40" t="s">
        <v>617</v>
      </c>
      <c r="C259" s="39"/>
      <c r="D259" s="39"/>
      <c r="E259" s="39"/>
      <c r="F259" s="39"/>
      <c r="G259" s="39"/>
      <c r="H259" s="39"/>
      <c r="I259" s="41">
        <v>2</v>
      </c>
    </row>
    <row r="260" spans="1:9" ht="13.5" hidden="1" thickBot="1">
      <c r="A260" s="237"/>
      <c r="B260" s="40" t="s">
        <v>19</v>
      </c>
      <c r="C260" s="39"/>
      <c r="D260" s="39"/>
      <c r="E260" s="39"/>
      <c r="F260" s="39"/>
      <c r="G260" s="41">
        <v>14</v>
      </c>
      <c r="H260" s="39"/>
      <c r="I260" s="39"/>
    </row>
    <row r="261" spans="1:9" ht="13.5" hidden="1" thickBot="1">
      <c r="A261" s="40" t="s">
        <v>314</v>
      </c>
      <c r="B261" s="40" t="s">
        <v>19</v>
      </c>
      <c r="C261" s="39"/>
      <c r="D261" s="39"/>
      <c r="E261" s="39"/>
      <c r="F261" s="39"/>
      <c r="G261" s="41">
        <v>1</v>
      </c>
      <c r="H261" s="39"/>
      <c r="I261" s="39"/>
    </row>
    <row r="262" spans="1:9" ht="13.5" hidden="1" thickBot="1">
      <c r="A262" s="40" t="s">
        <v>315</v>
      </c>
      <c r="B262" s="40" t="s">
        <v>19</v>
      </c>
      <c r="C262" s="39"/>
      <c r="D262" s="39"/>
      <c r="E262" s="39"/>
      <c r="F262" s="39"/>
      <c r="G262" s="41">
        <v>2</v>
      </c>
      <c r="H262" s="39"/>
      <c r="I262" s="39"/>
    </row>
    <row r="263" spans="1:9" ht="13.5" hidden="1" thickBot="1">
      <c r="A263" s="40" t="s">
        <v>316</v>
      </c>
      <c r="B263" s="40" t="s">
        <v>19</v>
      </c>
      <c r="C263" s="39"/>
      <c r="D263" s="39"/>
      <c r="E263" s="39"/>
      <c r="F263" s="39"/>
      <c r="G263" s="41">
        <v>2</v>
      </c>
      <c r="H263" s="39"/>
      <c r="I263" s="39"/>
    </row>
    <row r="264" spans="1:9" ht="13.5" hidden="1" thickBot="1">
      <c r="A264" s="40" t="s">
        <v>317</v>
      </c>
      <c r="B264" s="40" t="s">
        <v>19</v>
      </c>
      <c r="C264" s="39"/>
      <c r="D264" s="39"/>
      <c r="E264" s="39"/>
      <c r="F264" s="39"/>
      <c r="G264" s="41">
        <v>5</v>
      </c>
      <c r="H264" s="39"/>
      <c r="I264" s="39"/>
    </row>
    <row r="265" spans="1:9" ht="13.5" hidden="1" thickBot="1">
      <c r="A265" s="40" t="s">
        <v>318</v>
      </c>
      <c r="B265" s="40" t="s">
        <v>618</v>
      </c>
      <c r="C265" s="39"/>
      <c r="D265" s="39"/>
      <c r="E265" s="39"/>
      <c r="F265" s="41">
        <v>1</v>
      </c>
      <c r="G265" s="39"/>
      <c r="H265" s="39"/>
      <c r="I265" s="39"/>
    </row>
    <row r="266" spans="1:9" ht="13.5" hidden="1" thickBot="1">
      <c r="A266" s="236" t="s">
        <v>319</v>
      </c>
      <c r="B266" s="40" t="s">
        <v>621</v>
      </c>
      <c r="C266" s="39"/>
      <c r="D266" s="39"/>
      <c r="E266" s="39"/>
      <c r="F266" s="41">
        <v>7</v>
      </c>
      <c r="G266" s="39"/>
      <c r="H266" s="39"/>
      <c r="I266" s="39"/>
    </row>
    <row r="267" spans="1:9" ht="13.5" hidden="1" thickBot="1">
      <c r="A267" s="237"/>
      <c r="B267" s="40" t="s">
        <v>618</v>
      </c>
      <c r="C267" s="39"/>
      <c r="D267" s="39"/>
      <c r="E267" s="39"/>
      <c r="F267" s="41">
        <v>1</v>
      </c>
      <c r="G267" s="39"/>
      <c r="H267" s="39"/>
      <c r="I267" s="39"/>
    </row>
    <row r="268" spans="1:9" ht="13.5" hidden="1" thickBot="1">
      <c r="A268" s="236" t="s">
        <v>320</v>
      </c>
      <c r="B268" s="40" t="s">
        <v>621</v>
      </c>
      <c r="C268" s="39"/>
      <c r="D268" s="39"/>
      <c r="E268" s="39"/>
      <c r="F268" s="41">
        <v>28</v>
      </c>
      <c r="G268" s="39"/>
      <c r="H268" s="39"/>
      <c r="I268" s="39"/>
    </row>
    <row r="269" spans="1:9" ht="13.5" hidden="1" thickBot="1">
      <c r="A269" s="237"/>
      <c r="B269" s="40" t="s">
        <v>618</v>
      </c>
      <c r="C269" s="39"/>
      <c r="D269" s="39"/>
      <c r="E269" s="39"/>
      <c r="F269" s="41">
        <v>6</v>
      </c>
      <c r="G269" s="39"/>
      <c r="H269" s="39"/>
      <c r="I269" s="39"/>
    </row>
    <row r="270" spans="1:9" ht="13.5" hidden="1" thickBot="1">
      <c r="A270" s="40" t="s">
        <v>321</v>
      </c>
      <c r="B270" s="40" t="s">
        <v>618</v>
      </c>
      <c r="C270" s="39"/>
      <c r="D270" s="39"/>
      <c r="E270" s="39"/>
      <c r="F270" s="41">
        <v>1</v>
      </c>
      <c r="G270" s="39"/>
      <c r="H270" s="39"/>
      <c r="I270" s="39"/>
    </row>
    <row r="271" spans="1:9" ht="13.5" hidden="1" thickBot="1">
      <c r="A271" s="40" t="s">
        <v>322</v>
      </c>
      <c r="B271" s="40" t="s">
        <v>618</v>
      </c>
      <c r="C271" s="39"/>
      <c r="D271" s="39"/>
      <c r="E271" s="39"/>
      <c r="F271" s="41">
        <v>3</v>
      </c>
      <c r="G271" s="39"/>
      <c r="H271" s="39"/>
      <c r="I271" s="39"/>
    </row>
    <row r="272" spans="1:9" ht="13.5" hidden="1" thickBot="1">
      <c r="A272" s="40" t="s">
        <v>323</v>
      </c>
      <c r="B272" s="40" t="s">
        <v>618</v>
      </c>
      <c r="C272" s="39"/>
      <c r="D272" s="39"/>
      <c r="E272" s="39"/>
      <c r="F272" s="41">
        <v>2</v>
      </c>
      <c r="G272" s="39"/>
      <c r="H272" s="39"/>
      <c r="I272" s="39"/>
    </row>
    <row r="273" spans="1:9" ht="13.5" hidden="1" thickBot="1">
      <c r="A273" s="40" t="s">
        <v>324</v>
      </c>
      <c r="B273" s="40" t="s">
        <v>618</v>
      </c>
      <c r="C273" s="39"/>
      <c r="D273" s="39"/>
      <c r="E273" s="39"/>
      <c r="F273" s="41">
        <v>1</v>
      </c>
      <c r="G273" s="39"/>
      <c r="H273" s="39"/>
      <c r="I273" s="39"/>
    </row>
    <row r="274" spans="1:9" ht="13.5" thickBot="1">
      <c r="A274" s="40" t="s">
        <v>325</v>
      </c>
      <c r="B274" s="40" t="s">
        <v>617</v>
      </c>
      <c r="C274" s="39"/>
      <c r="D274" s="39"/>
      <c r="E274" s="39"/>
      <c r="F274" s="39"/>
      <c r="G274" s="39"/>
      <c r="H274" s="39"/>
      <c r="I274" s="41">
        <v>1</v>
      </c>
    </row>
    <row r="275" spans="1:9" ht="13.5" hidden="1" thickBot="1">
      <c r="A275" s="40" t="s">
        <v>326</v>
      </c>
      <c r="B275" s="40" t="s">
        <v>618</v>
      </c>
      <c r="C275" s="39"/>
      <c r="D275" s="39"/>
      <c r="E275" s="39"/>
      <c r="F275" s="41">
        <v>1</v>
      </c>
      <c r="G275" s="39"/>
      <c r="H275" s="39"/>
      <c r="I275" s="39"/>
    </row>
    <row r="276" spans="1:9" ht="13.5" hidden="1" thickBot="1">
      <c r="A276" s="40" t="s">
        <v>327</v>
      </c>
      <c r="B276" s="40" t="s">
        <v>618</v>
      </c>
      <c r="C276" s="39"/>
      <c r="D276" s="39"/>
      <c r="E276" s="39"/>
      <c r="F276" s="41">
        <v>2</v>
      </c>
      <c r="G276" s="39"/>
      <c r="H276" s="39"/>
      <c r="I276" s="39"/>
    </row>
    <row r="277" spans="1:9" ht="13.5" hidden="1" thickBot="1">
      <c r="A277" s="40" t="s">
        <v>328</v>
      </c>
      <c r="B277" s="40" t="s">
        <v>19</v>
      </c>
      <c r="C277" s="39"/>
      <c r="D277" s="39"/>
      <c r="E277" s="39"/>
      <c r="F277" s="39"/>
      <c r="G277" s="41">
        <v>15</v>
      </c>
      <c r="H277" s="39"/>
      <c r="I277" s="39"/>
    </row>
    <row r="278" spans="1:9" ht="13.5" hidden="1" thickBot="1">
      <c r="A278" s="40" t="s">
        <v>329</v>
      </c>
      <c r="B278" s="40" t="s">
        <v>19</v>
      </c>
      <c r="C278" s="39"/>
      <c r="D278" s="39"/>
      <c r="E278" s="39"/>
      <c r="F278" s="39"/>
      <c r="G278" s="41">
        <v>40</v>
      </c>
      <c r="H278" s="39"/>
      <c r="I278" s="39"/>
    </row>
    <row r="279" spans="1:9" ht="13.5" hidden="1" thickBot="1">
      <c r="A279" s="40" t="s">
        <v>330</v>
      </c>
      <c r="B279" s="40" t="s">
        <v>19</v>
      </c>
      <c r="C279" s="39"/>
      <c r="D279" s="39"/>
      <c r="E279" s="39"/>
      <c r="F279" s="39"/>
      <c r="G279" s="41">
        <v>49</v>
      </c>
      <c r="H279" s="39"/>
      <c r="I279" s="39"/>
    </row>
    <row r="280" spans="1:9" ht="13.5" hidden="1" thickBot="1">
      <c r="A280" s="40" t="s">
        <v>331</v>
      </c>
      <c r="B280" s="40" t="s">
        <v>19</v>
      </c>
      <c r="C280" s="39"/>
      <c r="D280" s="39"/>
      <c r="E280" s="39"/>
      <c r="F280" s="39"/>
      <c r="G280" s="41">
        <v>11</v>
      </c>
      <c r="H280" s="39"/>
      <c r="I280" s="39"/>
    </row>
    <row r="281" spans="1:9" ht="13.5" hidden="1" thickBot="1">
      <c r="A281" s="40" t="s">
        <v>332</v>
      </c>
      <c r="B281" s="40" t="s">
        <v>19</v>
      </c>
      <c r="C281" s="39"/>
      <c r="D281" s="39"/>
      <c r="E281" s="39"/>
      <c r="F281" s="39"/>
      <c r="G281" s="41">
        <v>2</v>
      </c>
      <c r="H281" s="39"/>
      <c r="I281" s="39"/>
    </row>
    <row r="282" spans="1:9" ht="13.5" hidden="1" thickBot="1">
      <c r="A282" s="40" t="s">
        <v>333</v>
      </c>
      <c r="B282" s="40" t="s">
        <v>19</v>
      </c>
      <c r="C282" s="39"/>
      <c r="D282" s="39"/>
      <c r="E282" s="39"/>
      <c r="F282" s="39"/>
      <c r="G282" s="41">
        <v>1</v>
      </c>
      <c r="H282" s="39"/>
      <c r="I282" s="39"/>
    </row>
    <row r="283" spans="1:9" ht="13.5" hidden="1" thickBot="1">
      <c r="A283" s="40" t="s">
        <v>334</v>
      </c>
      <c r="B283" s="40" t="s">
        <v>621</v>
      </c>
      <c r="C283" s="39"/>
      <c r="D283" s="39"/>
      <c r="E283" s="39"/>
      <c r="F283" s="41">
        <v>2</v>
      </c>
      <c r="G283" s="39"/>
      <c r="H283" s="39"/>
      <c r="I283" s="39"/>
    </row>
    <row r="284" spans="1:9" ht="13.5" hidden="1" thickBot="1">
      <c r="A284" s="40" t="s">
        <v>335</v>
      </c>
      <c r="B284" s="40" t="s">
        <v>621</v>
      </c>
      <c r="C284" s="39"/>
      <c r="D284" s="39"/>
      <c r="E284" s="39"/>
      <c r="F284" s="41">
        <v>9</v>
      </c>
      <c r="G284" s="39"/>
      <c r="H284" s="39"/>
      <c r="I284" s="39"/>
    </row>
    <row r="285" spans="1:9" ht="13.5" hidden="1" thickBot="1">
      <c r="A285" s="40" t="s">
        <v>336</v>
      </c>
      <c r="B285" s="40" t="s">
        <v>618</v>
      </c>
      <c r="C285" s="39"/>
      <c r="D285" s="39"/>
      <c r="E285" s="39"/>
      <c r="F285" s="41">
        <v>7</v>
      </c>
      <c r="G285" s="39"/>
      <c r="H285" s="39"/>
      <c r="I285" s="39"/>
    </row>
    <row r="286" spans="1:9" ht="13.5" hidden="1" thickBot="1">
      <c r="A286" s="236" t="s">
        <v>337</v>
      </c>
      <c r="B286" s="40" t="s">
        <v>621</v>
      </c>
      <c r="C286" s="39"/>
      <c r="D286" s="39"/>
      <c r="E286" s="39"/>
      <c r="F286" s="41">
        <v>1</v>
      </c>
      <c r="G286" s="39"/>
      <c r="H286" s="39"/>
      <c r="I286" s="39"/>
    </row>
    <row r="287" spans="1:9" ht="13.5" hidden="1" thickBot="1">
      <c r="A287" s="237"/>
      <c r="B287" s="40" t="s">
        <v>618</v>
      </c>
      <c r="C287" s="39"/>
      <c r="D287" s="39"/>
      <c r="E287" s="39"/>
      <c r="F287" s="41">
        <v>1</v>
      </c>
      <c r="G287" s="39"/>
      <c r="H287" s="39"/>
      <c r="I287" s="39"/>
    </row>
    <row r="288" spans="1:9" ht="13.5" hidden="1" thickBot="1">
      <c r="A288" s="236" t="s">
        <v>338</v>
      </c>
      <c r="B288" s="40" t="s">
        <v>621</v>
      </c>
      <c r="C288" s="39"/>
      <c r="D288" s="39"/>
      <c r="E288" s="39"/>
      <c r="F288" s="41">
        <v>1</v>
      </c>
      <c r="G288" s="39"/>
      <c r="H288" s="39"/>
      <c r="I288" s="39"/>
    </row>
    <row r="289" spans="1:9" ht="13.5" hidden="1" thickBot="1">
      <c r="A289" s="237"/>
      <c r="B289" s="40" t="s">
        <v>618</v>
      </c>
      <c r="C289" s="39"/>
      <c r="D289" s="39"/>
      <c r="E289" s="39"/>
      <c r="F289" s="41">
        <v>2</v>
      </c>
      <c r="G289" s="39"/>
      <c r="H289" s="39"/>
      <c r="I289" s="39"/>
    </row>
    <row r="290" spans="1:9" ht="13.5" hidden="1" thickBot="1">
      <c r="A290" s="40" t="s">
        <v>339</v>
      </c>
      <c r="B290" s="40" t="s">
        <v>618</v>
      </c>
      <c r="C290" s="39"/>
      <c r="D290" s="39"/>
      <c r="E290" s="39"/>
      <c r="F290" s="41">
        <v>1</v>
      </c>
      <c r="G290" s="39"/>
      <c r="H290" s="39"/>
      <c r="I290" s="39"/>
    </row>
    <row r="291" spans="1:9" ht="13.5" hidden="1" thickBot="1">
      <c r="A291" s="40" t="s">
        <v>88</v>
      </c>
      <c r="B291" s="40" t="s">
        <v>622</v>
      </c>
      <c r="C291" s="39"/>
      <c r="D291" s="39"/>
      <c r="E291" s="41">
        <v>124</v>
      </c>
      <c r="F291" s="39"/>
      <c r="G291" s="39"/>
      <c r="H291" s="39"/>
      <c r="I291" s="39"/>
    </row>
    <row r="292" spans="1:9" ht="13.5" hidden="1" thickBot="1">
      <c r="A292" s="40" t="s">
        <v>87</v>
      </c>
      <c r="B292" s="40" t="s">
        <v>622</v>
      </c>
      <c r="C292" s="39"/>
      <c r="D292" s="39"/>
      <c r="E292" s="41">
        <v>16</v>
      </c>
      <c r="F292" s="39"/>
      <c r="G292" s="39"/>
      <c r="H292" s="39"/>
      <c r="I292" s="39"/>
    </row>
    <row r="293" spans="1:9" ht="13.5" hidden="1" thickBot="1">
      <c r="A293" s="40" t="s">
        <v>91</v>
      </c>
      <c r="B293" s="40" t="s">
        <v>622</v>
      </c>
      <c r="C293" s="39"/>
      <c r="D293" s="39"/>
      <c r="E293" s="41">
        <v>1465</v>
      </c>
      <c r="F293" s="39"/>
      <c r="G293" s="39"/>
      <c r="H293" s="39"/>
      <c r="I293" s="39"/>
    </row>
    <row r="294" spans="1:9" ht="13.5" hidden="1" thickBot="1">
      <c r="A294" s="40" t="s">
        <v>90</v>
      </c>
      <c r="B294" s="40" t="s">
        <v>622</v>
      </c>
      <c r="C294" s="39"/>
      <c r="D294" s="39"/>
      <c r="E294" s="41">
        <v>1041</v>
      </c>
      <c r="F294" s="39"/>
      <c r="G294" s="39"/>
      <c r="H294" s="39"/>
      <c r="I294" s="39"/>
    </row>
    <row r="295" spans="1:9" ht="13.5" hidden="1" thickBot="1">
      <c r="A295" s="40" t="s">
        <v>89</v>
      </c>
      <c r="B295" s="40" t="s">
        <v>622</v>
      </c>
      <c r="C295" s="39"/>
      <c r="D295" s="39"/>
      <c r="E295" s="41">
        <v>233</v>
      </c>
      <c r="F295" s="39"/>
      <c r="G295" s="39"/>
      <c r="H295" s="39"/>
      <c r="I295" s="39"/>
    </row>
    <row r="296" spans="1:9" ht="13.5" hidden="1" thickBot="1">
      <c r="A296" s="40" t="s">
        <v>340</v>
      </c>
      <c r="B296" s="40" t="s">
        <v>19</v>
      </c>
      <c r="C296" s="39"/>
      <c r="D296" s="39"/>
      <c r="E296" s="39"/>
      <c r="F296" s="39"/>
      <c r="G296" s="41">
        <v>2</v>
      </c>
      <c r="H296" s="39"/>
      <c r="I296" s="39"/>
    </row>
    <row r="297" spans="1:9" ht="13.5" hidden="1" thickBot="1">
      <c r="A297" s="40" t="s">
        <v>341</v>
      </c>
      <c r="B297" s="40" t="s">
        <v>19</v>
      </c>
      <c r="C297" s="39"/>
      <c r="D297" s="39"/>
      <c r="E297" s="39"/>
      <c r="F297" s="39"/>
      <c r="G297" s="41">
        <v>6</v>
      </c>
      <c r="H297" s="39"/>
      <c r="I297" s="39"/>
    </row>
    <row r="298" spans="1:9" ht="13.5" hidden="1" thickBot="1">
      <c r="A298" s="40" t="s">
        <v>342</v>
      </c>
      <c r="B298" s="40" t="s">
        <v>19</v>
      </c>
      <c r="C298" s="39"/>
      <c r="D298" s="39"/>
      <c r="E298" s="39"/>
      <c r="F298" s="39"/>
      <c r="G298" s="41">
        <v>5</v>
      </c>
      <c r="H298" s="39"/>
      <c r="I298" s="39"/>
    </row>
    <row r="299" spans="1:9" ht="13.5" hidden="1" thickBot="1">
      <c r="A299" s="40" t="s">
        <v>343</v>
      </c>
      <c r="B299" s="40" t="s">
        <v>19</v>
      </c>
      <c r="C299" s="39"/>
      <c r="D299" s="39"/>
      <c r="E299" s="39"/>
      <c r="F299" s="39"/>
      <c r="G299" s="41">
        <v>5</v>
      </c>
      <c r="H299" s="39"/>
      <c r="I299" s="39"/>
    </row>
    <row r="300" spans="1:9" ht="13.5" hidden="1" thickBot="1">
      <c r="A300" s="40" t="s">
        <v>344</v>
      </c>
      <c r="B300" s="40" t="s">
        <v>618</v>
      </c>
      <c r="C300" s="39"/>
      <c r="D300" s="39"/>
      <c r="E300" s="39"/>
      <c r="F300" s="41">
        <v>1</v>
      </c>
      <c r="G300" s="39"/>
      <c r="H300" s="39"/>
      <c r="I300" s="39"/>
    </row>
    <row r="301" spans="1:9" ht="13.5" hidden="1" thickBot="1">
      <c r="A301" s="40" t="s">
        <v>345</v>
      </c>
      <c r="B301" s="40" t="s">
        <v>621</v>
      </c>
      <c r="C301" s="39"/>
      <c r="D301" s="39"/>
      <c r="E301" s="39"/>
      <c r="F301" s="41">
        <v>23</v>
      </c>
      <c r="G301" s="39"/>
      <c r="H301" s="39"/>
      <c r="I301" s="39"/>
    </row>
    <row r="302" spans="1:9" ht="13.5" hidden="1" thickBot="1">
      <c r="A302" s="40" t="s">
        <v>346</v>
      </c>
      <c r="B302" s="40" t="s">
        <v>621</v>
      </c>
      <c r="C302" s="39"/>
      <c r="D302" s="39"/>
      <c r="E302" s="39"/>
      <c r="F302" s="41">
        <v>12</v>
      </c>
      <c r="G302" s="39"/>
      <c r="H302" s="39"/>
      <c r="I302" s="39"/>
    </row>
    <row r="303" spans="1:9" ht="13.5" hidden="1" thickBot="1">
      <c r="A303" s="40" t="s">
        <v>347</v>
      </c>
      <c r="B303" s="40" t="s">
        <v>19</v>
      </c>
      <c r="C303" s="39"/>
      <c r="D303" s="39"/>
      <c r="E303" s="39"/>
      <c r="F303" s="39"/>
      <c r="G303" s="41">
        <v>2</v>
      </c>
      <c r="H303" s="39"/>
      <c r="I303" s="39"/>
    </row>
    <row r="304" spans="1:9" ht="13.5" hidden="1" thickBot="1">
      <c r="A304" s="40" t="s">
        <v>348</v>
      </c>
      <c r="B304" s="40" t="s">
        <v>8</v>
      </c>
      <c r="C304" s="41">
        <v>16</v>
      </c>
      <c r="D304" s="39"/>
      <c r="E304" s="39"/>
      <c r="F304" s="39"/>
      <c r="G304" s="39"/>
      <c r="H304" s="39"/>
      <c r="I304" s="39"/>
    </row>
    <row r="305" spans="1:9" ht="13.5" thickBot="1">
      <c r="A305" s="40" t="s">
        <v>349</v>
      </c>
      <c r="B305" s="40" t="s">
        <v>617</v>
      </c>
      <c r="C305" s="39"/>
      <c r="D305" s="39"/>
      <c r="E305" s="39"/>
      <c r="F305" s="39"/>
      <c r="G305" s="39"/>
      <c r="H305" s="39"/>
      <c r="I305" s="41">
        <v>21</v>
      </c>
    </row>
    <row r="306" spans="1:9" ht="13.5" hidden="1" thickBot="1">
      <c r="A306" s="40" t="s">
        <v>350</v>
      </c>
      <c r="B306" s="40" t="s">
        <v>618</v>
      </c>
      <c r="C306" s="39"/>
      <c r="D306" s="39"/>
      <c r="E306" s="39"/>
      <c r="F306" s="41">
        <v>1</v>
      </c>
      <c r="G306" s="39"/>
      <c r="H306" s="39"/>
      <c r="I306" s="39"/>
    </row>
    <row r="307" spans="1:9" ht="13.5" hidden="1" thickBot="1">
      <c r="A307" s="40" t="s">
        <v>351</v>
      </c>
      <c r="B307" s="40" t="s">
        <v>618</v>
      </c>
      <c r="C307" s="39"/>
      <c r="D307" s="39"/>
      <c r="E307" s="39"/>
      <c r="F307" s="41">
        <v>7</v>
      </c>
      <c r="G307" s="39"/>
      <c r="H307" s="39"/>
      <c r="I307" s="39"/>
    </row>
    <row r="308" spans="1:9" ht="13.5" hidden="1" thickBot="1">
      <c r="A308" s="40" t="s">
        <v>352</v>
      </c>
      <c r="B308" s="40" t="s">
        <v>618</v>
      </c>
      <c r="C308" s="39"/>
      <c r="D308" s="39"/>
      <c r="E308" s="39"/>
      <c r="F308" s="41">
        <v>5</v>
      </c>
      <c r="G308" s="39"/>
      <c r="H308" s="39"/>
      <c r="I308" s="39"/>
    </row>
    <row r="309" spans="1:9" ht="13.5" hidden="1" thickBot="1">
      <c r="A309" s="40" t="s">
        <v>353</v>
      </c>
      <c r="B309" s="40" t="s">
        <v>19</v>
      </c>
      <c r="C309" s="39"/>
      <c r="D309" s="39"/>
      <c r="E309" s="39"/>
      <c r="F309" s="39"/>
      <c r="G309" s="41">
        <v>1</v>
      </c>
      <c r="H309" s="39"/>
      <c r="I309" s="39"/>
    </row>
    <row r="310" spans="1:9" ht="13.5" hidden="1" thickBot="1">
      <c r="A310" s="40" t="s">
        <v>354</v>
      </c>
      <c r="B310" s="40" t="s">
        <v>618</v>
      </c>
      <c r="C310" s="39"/>
      <c r="D310" s="39"/>
      <c r="E310" s="39"/>
      <c r="F310" s="41">
        <v>1</v>
      </c>
      <c r="G310" s="39"/>
      <c r="H310" s="39"/>
      <c r="I310" s="39"/>
    </row>
    <row r="311" spans="1:9" ht="13.5" hidden="1" thickBot="1">
      <c r="A311" s="40" t="s">
        <v>355</v>
      </c>
      <c r="B311" s="40" t="s">
        <v>19</v>
      </c>
      <c r="C311" s="39"/>
      <c r="D311" s="39"/>
      <c r="E311" s="39"/>
      <c r="F311" s="39"/>
      <c r="G311" s="41">
        <v>4</v>
      </c>
      <c r="H311" s="39"/>
      <c r="I311" s="39"/>
    </row>
    <row r="312" spans="1:9" ht="13.5" hidden="1" thickBot="1">
      <c r="A312" s="40" t="s">
        <v>356</v>
      </c>
      <c r="B312" s="40" t="s">
        <v>19</v>
      </c>
      <c r="C312" s="39"/>
      <c r="D312" s="39"/>
      <c r="E312" s="39"/>
      <c r="F312" s="39"/>
      <c r="G312" s="41">
        <v>4</v>
      </c>
      <c r="H312" s="39"/>
      <c r="I312" s="39"/>
    </row>
    <row r="313" spans="1:9" ht="13.5" hidden="1" thickBot="1">
      <c r="A313" s="40" t="s">
        <v>357</v>
      </c>
      <c r="B313" s="40" t="s">
        <v>19</v>
      </c>
      <c r="C313" s="39"/>
      <c r="D313" s="39"/>
      <c r="E313" s="39"/>
      <c r="F313" s="39"/>
      <c r="G313" s="41">
        <v>5</v>
      </c>
      <c r="H313" s="39"/>
      <c r="I313" s="39"/>
    </row>
    <row r="314" spans="1:9" ht="13.5" hidden="1" thickBot="1">
      <c r="A314" s="40" t="s">
        <v>358</v>
      </c>
      <c r="B314" s="40" t="s">
        <v>19</v>
      </c>
      <c r="C314" s="39"/>
      <c r="D314" s="39"/>
      <c r="E314" s="39"/>
      <c r="F314" s="39"/>
      <c r="G314" s="41">
        <v>6</v>
      </c>
      <c r="H314" s="39"/>
      <c r="I314" s="39"/>
    </row>
    <row r="315" spans="1:9" ht="13.5" thickBot="1">
      <c r="A315" s="236" t="s">
        <v>359</v>
      </c>
      <c r="B315" s="40" t="s">
        <v>617</v>
      </c>
      <c r="C315" s="39"/>
      <c r="D315" s="39"/>
      <c r="E315" s="39"/>
      <c r="F315" s="39"/>
      <c r="G315" s="39"/>
      <c r="H315" s="39"/>
      <c r="I315" s="41">
        <v>9</v>
      </c>
    </row>
    <row r="316" spans="1:9" ht="13.5" hidden="1" thickBot="1">
      <c r="A316" s="237"/>
      <c r="B316" s="40" t="s">
        <v>19</v>
      </c>
      <c r="C316" s="39"/>
      <c r="D316" s="39"/>
      <c r="E316" s="39"/>
      <c r="F316" s="39"/>
      <c r="G316" s="41">
        <v>5</v>
      </c>
      <c r="H316" s="39"/>
      <c r="I316" s="39"/>
    </row>
    <row r="317" spans="1:9" ht="13.5" hidden="1" thickBot="1">
      <c r="A317" s="40" t="s">
        <v>360</v>
      </c>
      <c r="B317" s="40" t="s">
        <v>19</v>
      </c>
      <c r="C317" s="39"/>
      <c r="D317" s="39"/>
      <c r="E317" s="39"/>
      <c r="F317" s="39"/>
      <c r="G317" s="41">
        <v>2</v>
      </c>
      <c r="H317" s="39"/>
      <c r="I317" s="39"/>
    </row>
    <row r="318" spans="1:9" ht="13.5" hidden="1" thickBot="1">
      <c r="A318" s="40" t="s">
        <v>361</v>
      </c>
      <c r="B318" s="40" t="s">
        <v>19</v>
      </c>
      <c r="C318" s="39"/>
      <c r="D318" s="39"/>
      <c r="E318" s="39"/>
      <c r="F318" s="39"/>
      <c r="G318" s="41">
        <v>1</v>
      </c>
      <c r="H318" s="39"/>
      <c r="I318" s="39"/>
    </row>
    <row r="319" spans="1:9" ht="13.5" hidden="1" thickBot="1">
      <c r="A319" s="40" t="s">
        <v>362</v>
      </c>
      <c r="B319" s="40" t="s">
        <v>19</v>
      </c>
      <c r="C319" s="39"/>
      <c r="D319" s="39"/>
      <c r="E319" s="39"/>
      <c r="F319" s="39"/>
      <c r="G319" s="41">
        <v>3</v>
      </c>
      <c r="H319" s="39"/>
      <c r="I319" s="39"/>
    </row>
    <row r="320" spans="1:9" ht="13.5" hidden="1" thickBot="1">
      <c r="A320" s="40" t="s">
        <v>363</v>
      </c>
      <c r="B320" s="40" t="s">
        <v>19</v>
      </c>
      <c r="C320" s="39"/>
      <c r="D320" s="39"/>
      <c r="E320" s="39"/>
      <c r="F320" s="39"/>
      <c r="G320" s="41">
        <v>8</v>
      </c>
      <c r="H320" s="39"/>
      <c r="I320" s="39"/>
    </row>
    <row r="321" spans="1:9" ht="13.5" hidden="1" thickBot="1">
      <c r="A321" s="40" t="s">
        <v>364</v>
      </c>
      <c r="B321" s="40" t="s">
        <v>19</v>
      </c>
      <c r="C321" s="39"/>
      <c r="D321" s="39"/>
      <c r="E321" s="39"/>
      <c r="F321" s="39"/>
      <c r="G321" s="41">
        <v>1</v>
      </c>
      <c r="H321" s="39"/>
      <c r="I321" s="39"/>
    </row>
    <row r="322" spans="1:9" ht="13.5" hidden="1" thickBot="1">
      <c r="A322" s="40" t="s">
        <v>365</v>
      </c>
      <c r="B322" s="40" t="s">
        <v>19</v>
      </c>
      <c r="C322" s="39"/>
      <c r="D322" s="39"/>
      <c r="E322" s="39"/>
      <c r="F322" s="39"/>
      <c r="G322" s="41">
        <v>6</v>
      </c>
      <c r="H322" s="39"/>
      <c r="I322" s="39"/>
    </row>
    <row r="323" spans="1:9" ht="13.5" hidden="1" thickBot="1">
      <c r="A323" s="40" t="s">
        <v>366</v>
      </c>
      <c r="B323" s="40" t="s">
        <v>19</v>
      </c>
      <c r="C323" s="39"/>
      <c r="D323" s="39"/>
      <c r="E323" s="39"/>
      <c r="F323" s="39"/>
      <c r="G323" s="41">
        <v>8</v>
      </c>
      <c r="H323" s="39"/>
      <c r="I323" s="39"/>
    </row>
    <row r="324" spans="1:9" ht="13.5" hidden="1" thickBot="1">
      <c r="A324" s="40" t="s">
        <v>367</v>
      </c>
      <c r="B324" s="40" t="s">
        <v>19</v>
      </c>
      <c r="C324" s="39"/>
      <c r="D324" s="39"/>
      <c r="E324" s="39"/>
      <c r="F324" s="39"/>
      <c r="G324" s="41">
        <v>6</v>
      </c>
      <c r="H324" s="39"/>
      <c r="I324" s="39"/>
    </row>
    <row r="325" spans="1:9" ht="13.5" hidden="1" thickBot="1">
      <c r="A325" s="40" t="s">
        <v>368</v>
      </c>
      <c r="B325" s="40" t="s">
        <v>19</v>
      </c>
      <c r="C325" s="39"/>
      <c r="D325" s="39"/>
      <c r="E325" s="39"/>
      <c r="F325" s="39"/>
      <c r="G325" s="41">
        <v>7</v>
      </c>
      <c r="H325" s="39"/>
      <c r="I325" s="39"/>
    </row>
    <row r="326" spans="1:9" ht="13.5" hidden="1" thickBot="1">
      <c r="A326" s="40" t="s">
        <v>369</v>
      </c>
      <c r="B326" s="40" t="s">
        <v>19</v>
      </c>
      <c r="C326" s="39"/>
      <c r="D326" s="39"/>
      <c r="E326" s="39"/>
      <c r="F326" s="39"/>
      <c r="G326" s="41">
        <v>1</v>
      </c>
      <c r="H326" s="39"/>
      <c r="I326" s="39"/>
    </row>
    <row r="327" spans="1:9" ht="13.5" hidden="1" thickBot="1">
      <c r="A327" s="40" t="s">
        <v>370</v>
      </c>
      <c r="B327" s="40" t="s">
        <v>19</v>
      </c>
      <c r="C327" s="39"/>
      <c r="D327" s="39"/>
      <c r="E327" s="39"/>
      <c r="F327" s="39"/>
      <c r="G327" s="41">
        <v>8</v>
      </c>
      <c r="H327" s="39"/>
      <c r="I327" s="39"/>
    </row>
    <row r="328" spans="1:9" ht="13.5" hidden="1" thickBot="1">
      <c r="A328" s="40" t="s">
        <v>371</v>
      </c>
      <c r="B328" s="40" t="s">
        <v>19</v>
      </c>
      <c r="C328" s="39"/>
      <c r="D328" s="39"/>
      <c r="E328" s="39"/>
      <c r="F328" s="39"/>
      <c r="G328" s="41">
        <v>4</v>
      </c>
      <c r="H328" s="39"/>
      <c r="I328" s="39"/>
    </row>
    <row r="329" spans="1:9" ht="13.5" hidden="1" thickBot="1">
      <c r="A329" s="40" t="s">
        <v>372</v>
      </c>
      <c r="B329" s="40" t="s">
        <v>621</v>
      </c>
      <c r="C329" s="39"/>
      <c r="D329" s="39"/>
      <c r="E329" s="39"/>
      <c r="F329" s="41">
        <v>3</v>
      </c>
      <c r="G329" s="39"/>
      <c r="H329" s="39"/>
      <c r="I329" s="39"/>
    </row>
    <row r="330" spans="1:9" ht="13.5" hidden="1" thickBot="1">
      <c r="A330" s="40" t="s">
        <v>373</v>
      </c>
      <c r="B330" s="40" t="s">
        <v>19</v>
      </c>
      <c r="C330" s="39"/>
      <c r="D330" s="39"/>
      <c r="E330" s="39"/>
      <c r="F330" s="39"/>
      <c r="G330" s="41">
        <v>3</v>
      </c>
      <c r="H330" s="39"/>
      <c r="I330" s="39"/>
    </row>
    <row r="331" spans="1:9" ht="13.5" hidden="1" thickBot="1">
      <c r="A331" s="40" t="s">
        <v>374</v>
      </c>
      <c r="B331" s="40" t="s">
        <v>19</v>
      </c>
      <c r="C331" s="39"/>
      <c r="D331" s="39"/>
      <c r="E331" s="39"/>
      <c r="F331" s="39"/>
      <c r="G331" s="41">
        <v>1</v>
      </c>
      <c r="H331" s="39"/>
      <c r="I331" s="39"/>
    </row>
    <row r="332" spans="1:9" ht="13.5" hidden="1" thickBot="1">
      <c r="A332" s="40" t="s">
        <v>375</v>
      </c>
      <c r="B332" s="40" t="s">
        <v>619</v>
      </c>
      <c r="C332" s="39"/>
      <c r="D332" s="41">
        <v>1</v>
      </c>
      <c r="E332" s="39"/>
      <c r="F332" s="39"/>
      <c r="G332" s="39"/>
      <c r="H332" s="39"/>
      <c r="I332" s="39"/>
    </row>
    <row r="333" spans="1:9" ht="13.5" hidden="1" thickBot="1">
      <c r="A333" s="236" t="s">
        <v>376</v>
      </c>
      <c r="B333" s="40" t="s">
        <v>619</v>
      </c>
      <c r="C333" s="39"/>
      <c r="D333" s="41">
        <v>2</v>
      </c>
      <c r="E333" s="39"/>
      <c r="F333" s="39"/>
      <c r="G333" s="39"/>
      <c r="H333" s="39"/>
      <c r="I333" s="39"/>
    </row>
    <row r="334" spans="1:9" ht="13.5" hidden="1" thickBot="1">
      <c r="A334" s="237"/>
      <c r="B334" s="40" t="s">
        <v>620</v>
      </c>
      <c r="C334" s="39"/>
      <c r="D334" s="41">
        <v>1</v>
      </c>
      <c r="E334" s="39"/>
      <c r="F334" s="39"/>
      <c r="G334" s="39"/>
      <c r="H334" s="39"/>
      <c r="I334" s="39"/>
    </row>
    <row r="335" spans="1:9" ht="13.5" hidden="1" thickBot="1">
      <c r="A335" s="236" t="s">
        <v>377</v>
      </c>
      <c r="B335" s="40" t="s">
        <v>619</v>
      </c>
      <c r="C335" s="39"/>
      <c r="D335" s="41">
        <v>1</v>
      </c>
      <c r="E335" s="39"/>
      <c r="F335" s="39"/>
      <c r="G335" s="39"/>
      <c r="H335" s="39"/>
      <c r="I335" s="39"/>
    </row>
    <row r="336" spans="1:9" ht="13.5" hidden="1" thickBot="1">
      <c r="A336" s="237"/>
      <c r="B336" s="40" t="s">
        <v>620</v>
      </c>
      <c r="C336" s="39"/>
      <c r="D336" s="41">
        <v>1</v>
      </c>
      <c r="E336" s="39"/>
      <c r="F336" s="39"/>
      <c r="G336" s="39"/>
      <c r="H336" s="39"/>
      <c r="I336" s="39"/>
    </row>
    <row r="337" spans="1:9" ht="13.5" hidden="1" thickBot="1">
      <c r="A337" s="40" t="s">
        <v>378</v>
      </c>
      <c r="B337" s="40" t="s">
        <v>619</v>
      </c>
      <c r="C337" s="39"/>
      <c r="D337" s="41">
        <v>1</v>
      </c>
      <c r="E337" s="39"/>
      <c r="F337" s="39"/>
      <c r="G337" s="39"/>
      <c r="H337" s="39"/>
      <c r="I337" s="39"/>
    </row>
    <row r="338" spans="1:9" ht="13.5" hidden="1" thickBot="1">
      <c r="A338" s="40" t="s">
        <v>379</v>
      </c>
      <c r="B338" s="40" t="s">
        <v>620</v>
      </c>
      <c r="C338" s="39"/>
      <c r="D338" s="41">
        <v>1</v>
      </c>
      <c r="E338" s="39"/>
      <c r="F338" s="39"/>
      <c r="G338" s="39"/>
      <c r="H338" s="39"/>
      <c r="I338" s="39"/>
    </row>
    <row r="339" spans="1:9" ht="13.5" hidden="1" thickBot="1">
      <c r="A339" s="40" t="s">
        <v>380</v>
      </c>
      <c r="B339" s="40" t="s">
        <v>619</v>
      </c>
      <c r="C339" s="39"/>
      <c r="D339" s="41">
        <v>1</v>
      </c>
      <c r="E339" s="39"/>
      <c r="F339" s="39"/>
      <c r="G339" s="39"/>
      <c r="H339" s="39"/>
      <c r="I339" s="39"/>
    </row>
    <row r="340" spans="1:9" ht="13.5" hidden="1" thickBot="1">
      <c r="A340" s="40" t="s">
        <v>381</v>
      </c>
      <c r="B340" s="40" t="s">
        <v>619</v>
      </c>
      <c r="C340" s="39"/>
      <c r="D340" s="41">
        <v>1</v>
      </c>
      <c r="E340" s="39"/>
      <c r="F340" s="39"/>
      <c r="G340" s="39"/>
      <c r="H340" s="39"/>
      <c r="I340" s="39"/>
    </row>
    <row r="341" spans="1:9" ht="13.5" hidden="1" thickBot="1">
      <c r="A341" s="40" t="s">
        <v>382</v>
      </c>
      <c r="B341" s="40" t="s">
        <v>623</v>
      </c>
      <c r="C341" s="39"/>
      <c r="D341" s="39"/>
      <c r="E341" s="39"/>
      <c r="F341" s="39"/>
      <c r="G341" s="39"/>
      <c r="H341" s="41">
        <v>8</v>
      </c>
      <c r="I341" s="39"/>
    </row>
    <row r="342" spans="1:9" ht="13.5" hidden="1" thickBot="1">
      <c r="A342" s="236" t="s">
        <v>383</v>
      </c>
      <c r="B342" s="40" t="s">
        <v>621</v>
      </c>
      <c r="C342" s="39"/>
      <c r="D342" s="39"/>
      <c r="E342" s="39"/>
      <c r="F342" s="41">
        <v>9</v>
      </c>
      <c r="G342" s="39"/>
      <c r="H342" s="39"/>
      <c r="I342" s="39"/>
    </row>
    <row r="343" spans="1:9" ht="13.5" hidden="1" thickBot="1">
      <c r="A343" s="237"/>
      <c r="B343" s="40" t="s">
        <v>618</v>
      </c>
      <c r="C343" s="39"/>
      <c r="D343" s="39"/>
      <c r="E343" s="39"/>
      <c r="F343" s="41">
        <v>1</v>
      </c>
      <c r="G343" s="39"/>
      <c r="H343" s="39"/>
      <c r="I343" s="39"/>
    </row>
    <row r="344" spans="1:9" ht="13.5" hidden="1" thickBot="1">
      <c r="A344" s="40" t="s">
        <v>384</v>
      </c>
      <c r="B344" s="40" t="s">
        <v>618</v>
      </c>
      <c r="C344" s="39"/>
      <c r="D344" s="39"/>
      <c r="E344" s="39"/>
      <c r="F344" s="41">
        <v>2</v>
      </c>
      <c r="G344" s="39"/>
      <c r="H344" s="39"/>
      <c r="I344" s="39"/>
    </row>
    <row r="345" spans="1:9" ht="13.5" thickBot="1">
      <c r="A345" s="236" t="s">
        <v>385</v>
      </c>
      <c r="B345" s="40" t="s">
        <v>617</v>
      </c>
      <c r="C345" s="39"/>
      <c r="D345" s="39"/>
      <c r="E345" s="39"/>
      <c r="F345" s="39"/>
      <c r="G345" s="39"/>
      <c r="H345" s="39"/>
      <c r="I345" s="41">
        <v>1</v>
      </c>
    </row>
    <row r="346" spans="1:9" ht="13.5" hidden="1" thickBot="1">
      <c r="A346" s="237"/>
      <c r="B346" s="40" t="s">
        <v>618</v>
      </c>
      <c r="C346" s="39"/>
      <c r="D346" s="39"/>
      <c r="E346" s="39"/>
      <c r="F346" s="41">
        <v>1</v>
      </c>
      <c r="G346" s="39"/>
      <c r="H346" s="39"/>
      <c r="I346" s="39"/>
    </row>
    <row r="347" spans="1:9" ht="13.5" hidden="1" thickBot="1">
      <c r="A347" s="40" t="s">
        <v>386</v>
      </c>
      <c r="B347" s="40" t="s">
        <v>618</v>
      </c>
      <c r="C347" s="39"/>
      <c r="D347" s="39"/>
      <c r="E347" s="39"/>
      <c r="F347" s="41">
        <v>2</v>
      </c>
      <c r="G347" s="39"/>
      <c r="H347" s="39"/>
      <c r="I347" s="39"/>
    </row>
    <row r="348" spans="1:9" ht="13.5" hidden="1" thickBot="1">
      <c r="A348" s="40" t="s">
        <v>387</v>
      </c>
      <c r="B348" s="40" t="s">
        <v>19</v>
      </c>
      <c r="C348" s="39"/>
      <c r="D348" s="39"/>
      <c r="E348" s="39"/>
      <c r="F348" s="39"/>
      <c r="G348" s="41">
        <v>1</v>
      </c>
      <c r="H348" s="39"/>
      <c r="I348" s="39"/>
    </row>
    <row r="349" spans="1:9" ht="13.5" hidden="1" thickBot="1">
      <c r="A349" s="40" t="s">
        <v>388</v>
      </c>
      <c r="B349" s="40" t="s">
        <v>618</v>
      </c>
      <c r="C349" s="39"/>
      <c r="D349" s="39"/>
      <c r="E349" s="39"/>
      <c r="F349" s="41">
        <v>1</v>
      </c>
      <c r="G349" s="39"/>
      <c r="H349" s="39"/>
      <c r="I349" s="39"/>
    </row>
    <row r="350" spans="1:9" ht="13.5" hidden="1" thickBot="1">
      <c r="A350" s="40" t="s">
        <v>389</v>
      </c>
      <c r="B350" s="40" t="s">
        <v>19</v>
      </c>
      <c r="C350" s="39"/>
      <c r="D350" s="39"/>
      <c r="E350" s="39"/>
      <c r="F350" s="39"/>
      <c r="G350" s="41">
        <v>1</v>
      </c>
      <c r="H350" s="39"/>
      <c r="I350" s="39"/>
    </row>
    <row r="351" spans="1:9" ht="13.5" hidden="1" thickBot="1">
      <c r="A351" s="40" t="s">
        <v>390</v>
      </c>
      <c r="B351" s="40" t="s">
        <v>19</v>
      </c>
      <c r="C351" s="39"/>
      <c r="D351" s="39"/>
      <c r="E351" s="39"/>
      <c r="F351" s="39"/>
      <c r="G351" s="41">
        <v>5</v>
      </c>
      <c r="H351" s="39"/>
      <c r="I351" s="39"/>
    </row>
    <row r="352" spans="1:9" ht="13.5" thickBot="1">
      <c r="A352" s="40" t="s">
        <v>391</v>
      </c>
      <c r="B352" s="40" t="s">
        <v>617</v>
      </c>
      <c r="C352" s="39"/>
      <c r="D352" s="39"/>
      <c r="E352" s="39"/>
      <c r="F352" s="39"/>
      <c r="G352" s="39"/>
      <c r="H352" s="39"/>
      <c r="I352" s="41">
        <v>4</v>
      </c>
    </row>
    <row r="353" spans="1:9" ht="13.5" thickBot="1">
      <c r="A353" s="236" t="s">
        <v>392</v>
      </c>
      <c r="B353" s="40" t="s">
        <v>617</v>
      </c>
      <c r="C353" s="39"/>
      <c r="D353" s="39"/>
      <c r="E353" s="39"/>
      <c r="F353" s="39"/>
      <c r="G353" s="39"/>
      <c r="H353" s="39"/>
      <c r="I353" s="41">
        <v>1</v>
      </c>
    </row>
    <row r="354" spans="1:9" ht="13.5" hidden="1" thickBot="1">
      <c r="A354" s="246"/>
      <c r="B354" s="40" t="s">
        <v>621</v>
      </c>
      <c r="C354" s="39"/>
      <c r="D354" s="39"/>
      <c r="E354" s="39"/>
      <c r="F354" s="41">
        <v>7</v>
      </c>
      <c r="G354" s="39"/>
      <c r="H354" s="39"/>
      <c r="I354" s="39"/>
    </row>
    <row r="355" spans="1:9" ht="13.5" hidden="1" thickBot="1">
      <c r="A355" s="237"/>
      <c r="B355" s="40" t="s">
        <v>618</v>
      </c>
      <c r="C355" s="39"/>
      <c r="D355" s="39"/>
      <c r="E355" s="39"/>
      <c r="F355" s="41">
        <v>9</v>
      </c>
      <c r="G355" s="39"/>
      <c r="H355" s="39"/>
      <c r="I355" s="39"/>
    </row>
    <row r="356" spans="1:9" ht="13.5" thickBot="1">
      <c r="A356" s="236" t="s">
        <v>393</v>
      </c>
      <c r="B356" s="40" t="s">
        <v>617</v>
      </c>
      <c r="C356" s="39"/>
      <c r="D356" s="39"/>
      <c r="E356" s="39"/>
      <c r="F356" s="39"/>
      <c r="G356" s="39"/>
      <c r="H356" s="39"/>
      <c r="I356" s="41">
        <v>1</v>
      </c>
    </row>
    <row r="357" spans="1:9" ht="13.5" hidden="1" thickBot="1">
      <c r="A357" s="237"/>
      <c r="B357" s="40" t="s">
        <v>618</v>
      </c>
      <c r="C357" s="39"/>
      <c r="D357" s="39"/>
      <c r="E357" s="39"/>
      <c r="F357" s="41">
        <v>7</v>
      </c>
      <c r="G357" s="39"/>
      <c r="H357" s="39"/>
      <c r="I357" s="39"/>
    </row>
    <row r="358" spans="1:9" ht="13.5" thickBot="1">
      <c r="A358" s="236" t="s">
        <v>394</v>
      </c>
      <c r="B358" s="40" t="s">
        <v>617</v>
      </c>
      <c r="C358" s="39"/>
      <c r="D358" s="39"/>
      <c r="E358" s="39"/>
      <c r="F358" s="39"/>
      <c r="G358" s="39"/>
      <c r="H358" s="39"/>
      <c r="I358" s="41">
        <v>1</v>
      </c>
    </row>
    <row r="359" spans="1:9" ht="13.5" hidden="1" thickBot="1">
      <c r="A359" s="237"/>
      <c r="B359" s="40" t="s">
        <v>618</v>
      </c>
      <c r="C359" s="39"/>
      <c r="D359" s="39"/>
      <c r="E359" s="39"/>
      <c r="F359" s="41">
        <v>1</v>
      </c>
      <c r="G359" s="39"/>
      <c r="H359" s="39"/>
      <c r="I359" s="39"/>
    </row>
    <row r="360" spans="1:9" ht="13.5" thickBot="1">
      <c r="A360" s="40" t="s">
        <v>395</v>
      </c>
      <c r="B360" s="40" t="s">
        <v>617</v>
      </c>
      <c r="C360" s="39"/>
      <c r="D360" s="39"/>
      <c r="E360" s="39"/>
      <c r="F360" s="39"/>
      <c r="G360" s="39"/>
      <c r="H360" s="39"/>
      <c r="I360" s="41">
        <v>1</v>
      </c>
    </row>
    <row r="361" spans="1:9" ht="13.5" hidden="1" thickBot="1">
      <c r="A361" s="40" t="s">
        <v>396</v>
      </c>
      <c r="B361" s="40" t="s">
        <v>19</v>
      </c>
      <c r="C361" s="39"/>
      <c r="D361" s="39"/>
      <c r="E361" s="39"/>
      <c r="F361" s="39"/>
      <c r="G361" s="41">
        <v>3</v>
      </c>
      <c r="H361" s="39"/>
      <c r="I361" s="39"/>
    </row>
    <row r="362" spans="1:9" ht="13.5" hidden="1" thickBot="1">
      <c r="A362" s="236" t="s">
        <v>397</v>
      </c>
      <c r="B362" s="40" t="s">
        <v>619</v>
      </c>
      <c r="C362" s="39"/>
      <c r="D362" s="41">
        <v>5</v>
      </c>
      <c r="E362" s="39"/>
      <c r="F362" s="39"/>
      <c r="G362" s="39"/>
      <c r="H362" s="39"/>
      <c r="I362" s="39"/>
    </row>
    <row r="363" spans="1:9" ht="13.5" hidden="1" thickBot="1">
      <c r="A363" s="237"/>
      <c r="B363" s="40" t="s">
        <v>620</v>
      </c>
      <c r="C363" s="39"/>
      <c r="D363" s="41">
        <v>321</v>
      </c>
      <c r="E363" s="39"/>
      <c r="F363" s="39"/>
      <c r="G363" s="39"/>
      <c r="H363" s="39"/>
      <c r="I363" s="39"/>
    </row>
    <row r="364" spans="1:9" ht="13.5" hidden="1" thickBot="1">
      <c r="A364" s="40" t="s">
        <v>398</v>
      </c>
      <c r="B364" s="40" t="s">
        <v>19</v>
      </c>
      <c r="C364" s="39"/>
      <c r="D364" s="39"/>
      <c r="E364" s="39"/>
      <c r="F364" s="39"/>
      <c r="G364" s="41">
        <v>4</v>
      </c>
      <c r="H364" s="39"/>
      <c r="I364" s="39"/>
    </row>
    <row r="365" spans="1:9" ht="13.5" hidden="1" thickBot="1">
      <c r="A365" s="40" t="s">
        <v>399</v>
      </c>
      <c r="B365" s="40" t="s">
        <v>19</v>
      </c>
      <c r="C365" s="39"/>
      <c r="D365" s="39"/>
      <c r="E365" s="39"/>
      <c r="F365" s="39"/>
      <c r="G365" s="41">
        <v>12</v>
      </c>
      <c r="H365" s="39"/>
      <c r="I365" s="39"/>
    </row>
    <row r="366" spans="1:9" ht="13.5" hidden="1" thickBot="1">
      <c r="A366" s="40" t="s">
        <v>400</v>
      </c>
      <c r="B366" s="40" t="s">
        <v>19</v>
      </c>
      <c r="C366" s="39"/>
      <c r="D366" s="39"/>
      <c r="E366" s="39"/>
      <c r="F366" s="39"/>
      <c r="G366" s="41">
        <v>13</v>
      </c>
      <c r="H366" s="39"/>
      <c r="I366" s="39"/>
    </row>
    <row r="367" spans="1:9" ht="13.5" hidden="1" thickBot="1">
      <c r="A367" s="40" t="s">
        <v>401</v>
      </c>
      <c r="B367" s="40" t="s">
        <v>19</v>
      </c>
      <c r="C367" s="39"/>
      <c r="D367" s="39"/>
      <c r="E367" s="39"/>
      <c r="F367" s="39"/>
      <c r="G367" s="41">
        <v>1</v>
      </c>
      <c r="H367" s="39"/>
      <c r="I367" s="39"/>
    </row>
    <row r="368" spans="1:9" ht="13.5" hidden="1" thickBot="1">
      <c r="A368" s="40" t="s">
        <v>402</v>
      </c>
      <c r="B368" s="40" t="s">
        <v>19</v>
      </c>
      <c r="C368" s="39"/>
      <c r="D368" s="39"/>
      <c r="E368" s="39"/>
      <c r="F368" s="39"/>
      <c r="G368" s="41">
        <v>1</v>
      </c>
      <c r="H368" s="39"/>
      <c r="I368" s="39"/>
    </row>
    <row r="369" spans="1:9" ht="13.5" hidden="1" thickBot="1">
      <c r="A369" s="40" t="s">
        <v>403</v>
      </c>
      <c r="B369" s="40" t="s">
        <v>19</v>
      </c>
      <c r="C369" s="39"/>
      <c r="D369" s="39"/>
      <c r="E369" s="39"/>
      <c r="F369" s="39"/>
      <c r="G369" s="41">
        <v>9</v>
      </c>
      <c r="H369" s="39"/>
      <c r="I369" s="39"/>
    </row>
    <row r="370" spans="1:9" ht="13.5" hidden="1" thickBot="1">
      <c r="A370" s="40" t="s">
        <v>404</v>
      </c>
      <c r="B370" s="40" t="s">
        <v>19</v>
      </c>
      <c r="C370" s="39"/>
      <c r="D370" s="39"/>
      <c r="E370" s="39"/>
      <c r="F370" s="39"/>
      <c r="G370" s="41">
        <v>6</v>
      </c>
      <c r="H370" s="39"/>
      <c r="I370" s="39"/>
    </row>
    <row r="371" spans="1:9" ht="13.5" thickBot="1">
      <c r="A371" s="236" t="s">
        <v>405</v>
      </c>
      <c r="B371" s="40" t="s">
        <v>617</v>
      </c>
      <c r="C371" s="39"/>
      <c r="D371" s="39"/>
      <c r="E371" s="39"/>
      <c r="F371" s="39"/>
      <c r="G371" s="39"/>
      <c r="H371" s="39"/>
      <c r="I371" s="41">
        <v>1</v>
      </c>
    </row>
    <row r="372" spans="1:9" ht="13.5" hidden="1" thickBot="1">
      <c r="A372" s="237"/>
      <c r="B372" s="40" t="s">
        <v>618</v>
      </c>
      <c r="C372" s="39"/>
      <c r="D372" s="39"/>
      <c r="E372" s="39"/>
      <c r="F372" s="41">
        <v>10</v>
      </c>
      <c r="G372" s="39"/>
      <c r="H372" s="39"/>
      <c r="I372" s="39"/>
    </row>
    <row r="373" spans="1:9" ht="13.5" hidden="1" thickBot="1">
      <c r="A373" s="40" t="s">
        <v>406</v>
      </c>
      <c r="B373" s="40" t="s">
        <v>618</v>
      </c>
      <c r="C373" s="39"/>
      <c r="D373" s="39"/>
      <c r="E373" s="39"/>
      <c r="F373" s="41">
        <v>20</v>
      </c>
      <c r="G373" s="39"/>
      <c r="H373" s="39"/>
      <c r="I373" s="39"/>
    </row>
    <row r="374" spans="1:9" ht="13.5" hidden="1" thickBot="1">
      <c r="A374" s="40" t="s">
        <v>407</v>
      </c>
      <c r="B374" s="40" t="s">
        <v>618</v>
      </c>
      <c r="C374" s="39"/>
      <c r="D374" s="39"/>
      <c r="E374" s="39"/>
      <c r="F374" s="41">
        <v>8</v>
      </c>
      <c r="G374" s="39"/>
      <c r="H374" s="39"/>
      <c r="I374" s="39"/>
    </row>
    <row r="375" spans="1:9" ht="13.5" hidden="1" thickBot="1">
      <c r="A375" s="40" t="s">
        <v>408</v>
      </c>
      <c r="B375" s="40" t="s">
        <v>19</v>
      </c>
      <c r="C375" s="39"/>
      <c r="D375" s="39"/>
      <c r="E375" s="39"/>
      <c r="F375" s="39"/>
      <c r="G375" s="41">
        <v>3</v>
      </c>
      <c r="H375" s="39"/>
      <c r="I375" s="39"/>
    </row>
    <row r="376" spans="1:9" ht="13.5" hidden="1" thickBot="1">
      <c r="A376" s="40" t="s">
        <v>409</v>
      </c>
      <c r="B376" s="40" t="s">
        <v>19</v>
      </c>
      <c r="C376" s="39"/>
      <c r="D376" s="39"/>
      <c r="E376" s="39"/>
      <c r="F376" s="39"/>
      <c r="G376" s="41">
        <v>1</v>
      </c>
      <c r="H376" s="39"/>
      <c r="I376" s="39"/>
    </row>
    <row r="377" spans="1:9" ht="13.5" hidden="1" thickBot="1">
      <c r="A377" s="40" t="s">
        <v>410</v>
      </c>
      <c r="B377" s="40" t="s">
        <v>621</v>
      </c>
      <c r="C377" s="39"/>
      <c r="D377" s="39"/>
      <c r="E377" s="39"/>
      <c r="F377" s="41">
        <v>3</v>
      </c>
      <c r="G377" s="39"/>
      <c r="H377" s="39"/>
      <c r="I377" s="39"/>
    </row>
    <row r="378" spans="1:9" ht="13.5" hidden="1" thickBot="1">
      <c r="A378" s="40" t="s">
        <v>411</v>
      </c>
      <c r="B378" s="40" t="s">
        <v>621</v>
      </c>
      <c r="C378" s="39"/>
      <c r="D378" s="39"/>
      <c r="E378" s="39"/>
      <c r="F378" s="41">
        <v>3</v>
      </c>
      <c r="G378" s="39"/>
      <c r="H378" s="39"/>
      <c r="I378" s="39"/>
    </row>
    <row r="379" spans="1:9" ht="13.5" hidden="1" thickBot="1">
      <c r="A379" s="40" t="s">
        <v>412</v>
      </c>
      <c r="B379" s="40" t="s">
        <v>621</v>
      </c>
      <c r="C379" s="39"/>
      <c r="D379" s="39"/>
      <c r="E379" s="39"/>
      <c r="F379" s="41">
        <v>2</v>
      </c>
      <c r="G379" s="39"/>
      <c r="H379" s="39"/>
      <c r="I379" s="39"/>
    </row>
    <row r="380" spans="1:9" ht="13.5" hidden="1" thickBot="1">
      <c r="A380" s="40" t="s">
        <v>413</v>
      </c>
      <c r="B380" s="40" t="s">
        <v>621</v>
      </c>
      <c r="C380" s="39"/>
      <c r="D380" s="39"/>
      <c r="E380" s="39"/>
      <c r="F380" s="41">
        <v>1</v>
      </c>
      <c r="G380" s="39"/>
      <c r="H380" s="39"/>
      <c r="I380" s="39"/>
    </row>
    <row r="381" spans="1:9" ht="13.5" hidden="1" thickBot="1">
      <c r="A381" s="40" t="s">
        <v>414</v>
      </c>
      <c r="B381" s="40" t="s">
        <v>618</v>
      </c>
      <c r="C381" s="39"/>
      <c r="D381" s="39"/>
      <c r="E381" s="39"/>
      <c r="F381" s="41">
        <v>1</v>
      </c>
      <c r="G381" s="39"/>
      <c r="H381" s="39"/>
      <c r="I381" s="39"/>
    </row>
    <row r="382" spans="1:9" ht="13.5" thickBot="1">
      <c r="A382" s="236" t="s">
        <v>415</v>
      </c>
      <c r="B382" s="40" t="s">
        <v>617</v>
      </c>
      <c r="C382" s="39"/>
      <c r="D382" s="39"/>
      <c r="E382" s="39"/>
      <c r="F382" s="39"/>
      <c r="G382" s="39"/>
      <c r="H382" s="39"/>
      <c r="I382" s="41">
        <v>2</v>
      </c>
    </row>
    <row r="383" spans="1:9" ht="13.5" hidden="1" thickBot="1">
      <c r="A383" s="237"/>
      <c r="B383" s="40" t="s">
        <v>19</v>
      </c>
      <c r="C383" s="39"/>
      <c r="D383" s="39"/>
      <c r="E383" s="39"/>
      <c r="F383" s="39"/>
      <c r="G383" s="41">
        <v>9</v>
      </c>
      <c r="H383" s="39"/>
      <c r="I383" s="39"/>
    </row>
    <row r="384" spans="1:9" ht="13.5" hidden="1" thickBot="1">
      <c r="A384" s="40" t="s">
        <v>416</v>
      </c>
      <c r="B384" s="40" t="s">
        <v>19</v>
      </c>
      <c r="C384" s="39"/>
      <c r="D384" s="39"/>
      <c r="E384" s="39"/>
      <c r="F384" s="39"/>
      <c r="G384" s="41">
        <v>1</v>
      </c>
      <c r="H384" s="39"/>
      <c r="I384" s="39"/>
    </row>
    <row r="385" spans="1:9" ht="13.5" hidden="1" thickBot="1">
      <c r="A385" s="40" t="s">
        <v>417</v>
      </c>
      <c r="B385" s="40" t="s">
        <v>19</v>
      </c>
      <c r="C385" s="39"/>
      <c r="D385" s="39"/>
      <c r="E385" s="39"/>
      <c r="F385" s="39"/>
      <c r="G385" s="41">
        <v>1</v>
      </c>
      <c r="H385" s="39"/>
      <c r="I385" s="39"/>
    </row>
    <row r="386" spans="1:9" ht="13.5" hidden="1" thickBot="1">
      <c r="A386" s="40" t="s">
        <v>418</v>
      </c>
      <c r="B386" s="40" t="s">
        <v>19</v>
      </c>
      <c r="C386" s="39"/>
      <c r="D386" s="39"/>
      <c r="E386" s="39"/>
      <c r="F386" s="39"/>
      <c r="G386" s="41">
        <v>3</v>
      </c>
      <c r="H386" s="39"/>
      <c r="I386" s="39"/>
    </row>
    <row r="387" spans="1:9" ht="13.5" hidden="1" thickBot="1">
      <c r="A387" s="40" t="s">
        <v>419</v>
      </c>
      <c r="B387" s="40" t="s">
        <v>618</v>
      </c>
      <c r="C387" s="39"/>
      <c r="D387" s="39"/>
      <c r="E387" s="39"/>
      <c r="F387" s="41">
        <v>17</v>
      </c>
      <c r="G387" s="39"/>
      <c r="H387" s="39"/>
      <c r="I387" s="39"/>
    </row>
    <row r="388" spans="1:9" ht="13.5" hidden="1" thickBot="1">
      <c r="A388" s="40" t="s">
        <v>420</v>
      </c>
      <c r="B388" s="40" t="s">
        <v>19</v>
      </c>
      <c r="C388" s="39"/>
      <c r="D388" s="39"/>
      <c r="E388" s="39"/>
      <c r="F388" s="39"/>
      <c r="G388" s="41">
        <v>1</v>
      </c>
      <c r="H388" s="39"/>
      <c r="I388" s="39"/>
    </row>
    <row r="389" spans="1:9" ht="13.5" hidden="1" thickBot="1">
      <c r="A389" s="40" t="s">
        <v>421</v>
      </c>
      <c r="B389" s="40" t="s">
        <v>19</v>
      </c>
      <c r="C389" s="39"/>
      <c r="D389" s="39"/>
      <c r="E389" s="39"/>
      <c r="F389" s="39"/>
      <c r="G389" s="41">
        <v>5</v>
      </c>
      <c r="H389" s="39"/>
      <c r="I389" s="39"/>
    </row>
    <row r="390" spans="1:9" ht="13.5" hidden="1" thickBot="1">
      <c r="A390" s="40" t="s">
        <v>422</v>
      </c>
      <c r="B390" s="40" t="s">
        <v>19</v>
      </c>
      <c r="C390" s="39"/>
      <c r="D390" s="39"/>
      <c r="E390" s="39"/>
      <c r="F390" s="39"/>
      <c r="G390" s="41">
        <v>1</v>
      </c>
      <c r="H390" s="39"/>
      <c r="I390" s="39"/>
    </row>
    <row r="391" spans="1:9" ht="13.5" hidden="1" thickBot="1">
      <c r="A391" s="40" t="s">
        <v>423</v>
      </c>
      <c r="B391" s="40" t="s">
        <v>19</v>
      </c>
      <c r="C391" s="39"/>
      <c r="D391" s="39"/>
      <c r="E391" s="39"/>
      <c r="F391" s="39"/>
      <c r="G391" s="41">
        <v>1</v>
      </c>
      <c r="H391" s="39"/>
      <c r="I391" s="39"/>
    </row>
    <row r="392" spans="1:9" ht="13.5" hidden="1" thickBot="1">
      <c r="A392" s="40" t="s">
        <v>424</v>
      </c>
      <c r="B392" s="40" t="s">
        <v>19</v>
      </c>
      <c r="C392" s="39"/>
      <c r="D392" s="39"/>
      <c r="E392" s="39"/>
      <c r="F392" s="39"/>
      <c r="G392" s="41">
        <v>1</v>
      </c>
      <c r="H392" s="39"/>
      <c r="I392" s="39"/>
    </row>
    <row r="393" spans="1:9" ht="13.5" hidden="1" thickBot="1">
      <c r="A393" s="40" t="s">
        <v>425</v>
      </c>
      <c r="B393" s="40" t="s">
        <v>19</v>
      </c>
      <c r="C393" s="39"/>
      <c r="D393" s="39"/>
      <c r="E393" s="39"/>
      <c r="F393" s="39"/>
      <c r="G393" s="41">
        <v>1</v>
      </c>
      <c r="H393" s="39"/>
      <c r="I393" s="39"/>
    </row>
    <row r="394" spans="1:9" ht="13.5" hidden="1" thickBot="1">
      <c r="A394" s="40" t="s">
        <v>426</v>
      </c>
      <c r="B394" s="40" t="s">
        <v>19</v>
      </c>
      <c r="C394" s="39"/>
      <c r="D394" s="39"/>
      <c r="E394" s="39"/>
      <c r="F394" s="39"/>
      <c r="G394" s="41">
        <v>2</v>
      </c>
      <c r="H394" s="39"/>
      <c r="I394" s="39"/>
    </row>
    <row r="395" spans="1:9" ht="13.5" hidden="1" thickBot="1">
      <c r="A395" s="40" t="s">
        <v>427</v>
      </c>
      <c r="B395" s="40" t="s">
        <v>19</v>
      </c>
      <c r="C395" s="39"/>
      <c r="D395" s="39"/>
      <c r="E395" s="39"/>
      <c r="F395" s="39"/>
      <c r="G395" s="41">
        <v>5</v>
      </c>
      <c r="H395" s="39"/>
      <c r="I395" s="39"/>
    </row>
    <row r="396" spans="1:9" ht="13.5" hidden="1" thickBot="1">
      <c r="A396" s="40" t="s">
        <v>428</v>
      </c>
      <c r="B396" s="40" t="s">
        <v>19</v>
      </c>
      <c r="C396" s="39"/>
      <c r="D396" s="39"/>
      <c r="E396" s="39"/>
      <c r="F396" s="39"/>
      <c r="G396" s="41">
        <v>1</v>
      </c>
      <c r="H396" s="39"/>
      <c r="I396" s="39"/>
    </row>
    <row r="397" spans="1:9" ht="13.5" hidden="1" thickBot="1">
      <c r="A397" s="40" t="s">
        <v>429</v>
      </c>
      <c r="B397" s="40" t="s">
        <v>19</v>
      </c>
      <c r="C397" s="39"/>
      <c r="D397" s="39"/>
      <c r="E397" s="39"/>
      <c r="F397" s="39"/>
      <c r="G397" s="41">
        <v>10</v>
      </c>
      <c r="H397" s="39"/>
      <c r="I397" s="39"/>
    </row>
    <row r="398" spans="1:9" ht="13.5" hidden="1" thickBot="1">
      <c r="A398" s="40" t="s">
        <v>430</v>
      </c>
      <c r="B398" s="40" t="s">
        <v>19</v>
      </c>
      <c r="C398" s="39"/>
      <c r="D398" s="39"/>
      <c r="E398" s="39"/>
      <c r="F398" s="39"/>
      <c r="G398" s="41">
        <v>3</v>
      </c>
      <c r="H398" s="39"/>
      <c r="I398" s="39"/>
    </row>
    <row r="399" spans="1:9" ht="13.5" hidden="1" thickBot="1">
      <c r="A399" s="40" t="s">
        <v>431</v>
      </c>
      <c r="B399" s="40" t="s">
        <v>19</v>
      </c>
      <c r="C399" s="39"/>
      <c r="D399" s="39"/>
      <c r="E399" s="39"/>
      <c r="F399" s="39"/>
      <c r="G399" s="41">
        <v>3</v>
      </c>
      <c r="H399" s="39"/>
      <c r="I399" s="39"/>
    </row>
    <row r="400" spans="1:9" ht="13.5" hidden="1" thickBot="1">
      <c r="A400" s="40" t="s">
        <v>432</v>
      </c>
      <c r="B400" s="40" t="s">
        <v>19</v>
      </c>
      <c r="C400" s="39"/>
      <c r="D400" s="39"/>
      <c r="E400" s="39"/>
      <c r="F400" s="39"/>
      <c r="G400" s="41">
        <v>9</v>
      </c>
      <c r="H400" s="39"/>
      <c r="I400" s="39"/>
    </row>
    <row r="401" spans="1:9" ht="13.5" hidden="1" thickBot="1">
      <c r="A401" s="40" t="s">
        <v>433</v>
      </c>
      <c r="B401" s="40" t="s">
        <v>19</v>
      </c>
      <c r="C401" s="39"/>
      <c r="D401" s="39"/>
      <c r="E401" s="39"/>
      <c r="F401" s="39"/>
      <c r="G401" s="41">
        <v>8</v>
      </c>
      <c r="H401" s="39"/>
      <c r="I401" s="39"/>
    </row>
    <row r="402" spans="1:9" ht="13.5" hidden="1" thickBot="1">
      <c r="A402" s="40" t="s">
        <v>434</v>
      </c>
      <c r="B402" s="40" t="s">
        <v>19</v>
      </c>
      <c r="C402" s="39"/>
      <c r="D402" s="39"/>
      <c r="E402" s="39"/>
      <c r="F402" s="39"/>
      <c r="G402" s="41">
        <v>1</v>
      </c>
      <c r="H402" s="39"/>
      <c r="I402" s="39"/>
    </row>
    <row r="403" spans="1:9" ht="13.5" hidden="1" thickBot="1">
      <c r="A403" s="40" t="s">
        <v>435</v>
      </c>
      <c r="B403" s="40" t="s">
        <v>19</v>
      </c>
      <c r="C403" s="39"/>
      <c r="D403" s="39"/>
      <c r="E403" s="39"/>
      <c r="F403" s="39"/>
      <c r="G403" s="41">
        <v>1</v>
      </c>
      <c r="H403" s="39"/>
      <c r="I403" s="39"/>
    </row>
    <row r="404" spans="1:9" ht="13.5" hidden="1" thickBot="1">
      <c r="A404" s="40" t="s">
        <v>436</v>
      </c>
      <c r="B404" s="40" t="s">
        <v>19</v>
      </c>
      <c r="C404" s="39"/>
      <c r="D404" s="39"/>
      <c r="E404" s="39"/>
      <c r="F404" s="39"/>
      <c r="G404" s="41">
        <v>2</v>
      </c>
      <c r="H404" s="39"/>
      <c r="I404" s="39"/>
    </row>
    <row r="405" spans="1:9" ht="13.5" hidden="1" thickBot="1">
      <c r="A405" s="40" t="s">
        <v>437</v>
      </c>
      <c r="B405" s="40" t="s">
        <v>19</v>
      </c>
      <c r="C405" s="39"/>
      <c r="D405" s="39"/>
      <c r="E405" s="39"/>
      <c r="F405" s="39"/>
      <c r="G405" s="41">
        <v>1</v>
      </c>
      <c r="H405" s="39"/>
      <c r="I405" s="39"/>
    </row>
    <row r="406" spans="1:9" ht="13.5" hidden="1" thickBot="1">
      <c r="A406" s="40" t="s">
        <v>438</v>
      </c>
      <c r="B406" s="40" t="s">
        <v>19</v>
      </c>
      <c r="C406" s="39"/>
      <c r="D406" s="39"/>
      <c r="E406" s="39"/>
      <c r="F406" s="39"/>
      <c r="G406" s="41">
        <v>1</v>
      </c>
      <c r="H406" s="39"/>
      <c r="I406" s="39"/>
    </row>
    <row r="407" spans="1:9" ht="13.5" hidden="1" thickBot="1">
      <c r="A407" s="40" t="s">
        <v>439</v>
      </c>
      <c r="B407" s="40" t="s">
        <v>19</v>
      </c>
      <c r="C407" s="39"/>
      <c r="D407" s="39"/>
      <c r="E407" s="39"/>
      <c r="F407" s="39"/>
      <c r="G407" s="41">
        <v>1</v>
      </c>
      <c r="H407" s="39"/>
      <c r="I407" s="39"/>
    </row>
    <row r="408" spans="1:9" ht="13.5" hidden="1" thickBot="1">
      <c r="A408" s="40" t="s">
        <v>440</v>
      </c>
      <c r="B408" s="40" t="s">
        <v>19</v>
      </c>
      <c r="C408" s="39"/>
      <c r="D408" s="39"/>
      <c r="E408" s="39"/>
      <c r="F408" s="39"/>
      <c r="G408" s="41">
        <v>2</v>
      </c>
      <c r="H408" s="39"/>
      <c r="I408" s="39"/>
    </row>
    <row r="409" spans="1:9" ht="13.5" thickBot="1">
      <c r="A409" s="40" t="s">
        <v>441</v>
      </c>
      <c r="B409" s="40" t="s">
        <v>617</v>
      </c>
      <c r="C409" s="39"/>
      <c r="D409" s="39"/>
      <c r="E409" s="39"/>
      <c r="F409" s="39"/>
      <c r="G409" s="39"/>
      <c r="H409" s="39"/>
      <c r="I409" s="41">
        <v>1</v>
      </c>
    </row>
    <row r="410" spans="1:9" ht="13.5" hidden="1" thickBot="1">
      <c r="A410" s="40" t="s">
        <v>442</v>
      </c>
      <c r="B410" s="40" t="s">
        <v>19</v>
      </c>
      <c r="C410" s="39"/>
      <c r="D410" s="39"/>
      <c r="E410" s="39"/>
      <c r="F410" s="39"/>
      <c r="G410" s="41">
        <v>2</v>
      </c>
      <c r="H410" s="39"/>
      <c r="I410" s="39"/>
    </row>
    <row r="411" spans="1:9" ht="13.5" hidden="1" thickBot="1">
      <c r="A411" s="40" t="s">
        <v>443</v>
      </c>
      <c r="B411" s="40" t="s">
        <v>618</v>
      </c>
      <c r="C411" s="39"/>
      <c r="D411" s="39"/>
      <c r="E411" s="39"/>
      <c r="F411" s="41">
        <v>2</v>
      </c>
      <c r="G411" s="39"/>
      <c r="H411" s="39"/>
      <c r="I411" s="39"/>
    </row>
    <row r="412" spans="1:9" ht="13.5" hidden="1" thickBot="1">
      <c r="A412" s="236" t="s">
        <v>444</v>
      </c>
      <c r="B412" s="40" t="s">
        <v>619</v>
      </c>
      <c r="C412" s="39"/>
      <c r="D412" s="41">
        <v>3</v>
      </c>
      <c r="E412" s="39"/>
      <c r="F412" s="39"/>
      <c r="G412" s="39"/>
      <c r="H412" s="39"/>
      <c r="I412" s="39"/>
    </row>
    <row r="413" spans="1:9" ht="13.5" hidden="1" thickBot="1">
      <c r="A413" s="237"/>
      <c r="B413" s="40" t="s">
        <v>620</v>
      </c>
      <c r="C413" s="39"/>
      <c r="D413" s="41">
        <v>9</v>
      </c>
      <c r="E413" s="39"/>
      <c r="F413" s="39"/>
      <c r="G413" s="39"/>
      <c r="H413" s="39"/>
      <c r="I413" s="39"/>
    </row>
    <row r="414" spans="1:9" ht="13.5" hidden="1" thickBot="1">
      <c r="A414" s="236" t="s">
        <v>445</v>
      </c>
      <c r="B414" s="40" t="s">
        <v>619</v>
      </c>
      <c r="C414" s="39"/>
      <c r="D414" s="41">
        <v>1</v>
      </c>
      <c r="E414" s="39"/>
      <c r="F414" s="39"/>
      <c r="G414" s="39"/>
      <c r="H414" s="39"/>
      <c r="I414" s="39"/>
    </row>
    <row r="415" spans="1:9" ht="13.5" hidden="1" thickBot="1">
      <c r="A415" s="237"/>
      <c r="B415" s="40" t="s">
        <v>620</v>
      </c>
      <c r="C415" s="39"/>
      <c r="D415" s="41">
        <v>1</v>
      </c>
      <c r="E415" s="39"/>
      <c r="F415" s="39"/>
      <c r="G415" s="39"/>
      <c r="H415" s="39"/>
      <c r="I415" s="39"/>
    </row>
    <row r="416" spans="1:9" ht="13.5" hidden="1" thickBot="1">
      <c r="A416" s="40" t="s">
        <v>446</v>
      </c>
      <c r="B416" s="40" t="s">
        <v>618</v>
      </c>
      <c r="C416" s="39"/>
      <c r="D416" s="39"/>
      <c r="E416" s="39"/>
      <c r="F416" s="41">
        <v>1</v>
      </c>
      <c r="G416" s="39"/>
      <c r="H416" s="39"/>
      <c r="I416" s="39"/>
    </row>
    <row r="417" spans="1:9" ht="13.5" hidden="1" thickBot="1">
      <c r="A417" s="236" t="s">
        <v>447</v>
      </c>
      <c r="B417" s="40" t="s">
        <v>621</v>
      </c>
      <c r="C417" s="39"/>
      <c r="D417" s="39"/>
      <c r="E417" s="39"/>
      <c r="F417" s="41">
        <v>11</v>
      </c>
      <c r="G417" s="39"/>
      <c r="H417" s="39"/>
      <c r="I417" s="39"/>
    </row>
    <row r="418" spans="1:9" ht="13.5" hidden="1" thickBot="1">
      <c r="A418" s="237"/>
      <c r="B418" s="40" t="s">
        <v>618</v>
      </c>
      <c r="C418" s="39"/>
      <c r="D418" s="39"/>
      <c r="E418" s="39"/>
      <c r="F418" s="41">
        <v>3</v>
      </c>
      <c r="G418" s="39"/>
      <c r="H418" s="39"/>
      <c r="I418" s="39"/>
    </row>
    <row r="419" spans="1:9" ht="13.5" hidden="1" thickBot="1">
      <c r="A419" s="40" t="s">
        <v>448</v>
      </c>
      <c r="B419" s="40" t="s">
        <v>19</v>
      </c>
      <c r="C419" s="39"/>
      <c r="D419" s="39"/>
      <c r="E419" s="39"/>
      <c r="F419" s="39"/>
      <c r="G419" s="41">
        <v>2</v>
      </c>
      <c r="H419" s="39"/>
      <c r="I419" s="39"/>
    </row>
    <row r="420" spans="1:9" ht="13.5" hidden="1" thickBot="1">
      <c r="A420" s="40" t="s">
        <v>449</v>
      </c>
      <c r="B420" s="40" t="s">
        <v>19</v>
      </c>
      <c r="C420" s="39"/>
      <c r="D420" s="39"/>
      <c r="E420" s="39"/>
      <c r="F420" s="39"/>
      <c r="G420" s="41">
        <v>2</v>
      </c>
      <c r="H420" s="39"/>
      <c r="I420" s="39"/>
    </row>
    <row r="421" spans="1:9" ht="13.5" hidden="1" thickBot="1">
      <c r="A421" s="40" t="s">
        <v>450</v>
      </c>
      <c r="B421" s="40" t="s">
        <v>19</v>
      </c>
      <c r="C421" s="39"/>
      <c r="D421" s="39"/>
      <c r="E421" s="39"/>
      <c r="F421" s="39"/>
      <c r="G421" s="41">
        <v>2</v>
      </c>
      <c r="H421" s="39"/>
      <c r="I421" s="39"/>
    </row>
    <row r="422" spans="1:9" ht="13.5" hidden="1" thickBot="1">
      <c r="A422" s="40" t="s">
        <v>451</v>
      </c>
      <c r="B422" s="40" t="s">
        <v>618</v>
      </c>
      <c r="C422" s="39"/>
      <c r="D422" s="39"/>
      <c r="E422" s="39"/>
      <c r="F422" s="41">
        <v>4</v>
      </c>
      <c r="G422" s="39"/>
      <c r="H422" s="39"/>
      <c r="I422" s="39"/>
    </row>
    <row r="423" spans="1:9" ht="13.5" hidden="1" thickBot="1">
      <c r="A423" s="40" t="s">
        <v>452</v>
      </c>
      <c r="B423" s="40" t="s">
        <v>621</v>
      </c>
      <c r="C423" s="39"/>
      <c r="D423" s="39"/>
      <c r="E423" s="39"/>
      <c r="F423" s="41">
        <v>3</v>
      </c>
      <c r="G423" s="39"/>
      <c r="H423" s="39"/>
      <c r="I423" s="39"/>
    </row>
    <row r="424" spans="1:9" ht="13.5" hidden="1" thickBot="1">
      <c r="A424" s="40" t="s">
        <v>453</v>
      </c>
      <c r="B424" s="40" t="s">
        <v>621</v>
      </c>
      <c r="C424" s="39"/>
      <c r="D424" s="39"/>
      <c r="E424" s="39"/>
      <c r="F424" s="41">
        <v>4</v>
      </c>
      <c r="G424" s="39"/>
      <c r="H424" s="39"/>
      <c r="I424" s="39"/>
    </row>
    <row r="425" spans="1:9" ht="13.5" hidden="1" thickBot="1">
      <c r="A425" s="40" t="s">
        <v>454</v>
      </c>
      <c r="B425" s="40" t="s">
        <v>621</v>
      </c>
      <c r="C425" s="39"/>
      <c r="D425" s="39"/>
      <c r="E425" s="39"/>
      <c r="F425" s="41">
        <v>1</v>
      </c>
      <c r="G425" s="39"/>
      <c r="H425" s="39"/>
      <c r="I425" s="39"/>
    </row>
    <row r="426" spans="1:9" ht="13.5" hidden="1" thickBot="1">
      <c r="A426" s="40" t="s">
        <v>455</v>
      </c>
      <c r="B426" s="40" t="s">
        <v>621</v>
      </c>
      <c r="C426" s="39"/>
      <c r="D426" s="39"/>
      <c r="E426" s="39"/>
      <c r="F426" s="41">
        <v>1</v>
      </c>
      <c r="G426" s="39"/>
      <c r="H426" s="39"/>
      <c r="I426" s="39"/>
    </row>
    <row r="427" spans="1:9" ht="13.5" hidden="1" thickBot="1">
      <c r="A427" s="40" t="s">
        <v>456</v>
      </c>
      <c r="B427" s="40" t="s">
        <v>618</v>
      </c>
      <c r="C427" s="39"/>
      <c r="D427" s="39"/>
      <c r="E427" s="39"/>
      <c r="F427" s="41">
        <v>1</v>
      </c>
      <c r="G427" s="39"/>
      <c r="H427" s="39"/>
      <c r="I427" s="39"/>
    </row>
    <row r="428" spans="1:9" ht="13.5" hidden="1" thickBot="1">
      <c r="A428" s="40" t="s">
        <v>457</v>
      </c>
      <c r="B428" s="40" t="s">
        <v>621</v>
      </c>
      <c r="C428" s="39"/>
      <c r="D428" s="39"/>
      <c r="E428" s="39"/>
      <c r="F428" s="41">
        <v>5</v>
      </c>
      <c r="G428" s="39"/>
      <c r="H428" s="39"/>
      <c r="I428" s="39"/>
    </row>
    <row r="429" spans="1:9" ht="13.5" hidden="1" thickBot="1">
      <c r="A429" s="40" t="s">
        <v>458</v>
      </c>
      <c r="B429" s="40" t="s">
        <v>621</v>
      </c>
      <c r="C429" s="39"/>
      <c r="D429" s="39"/>
      <c r="E429" s="39"/>
      <c r="F429" s="41">
        <v>1</v>
      </c>
      <c r="G429" s="39"/>
      <c r="H429" s="39"/>
      <c r="I429" s="39"/>
    </row>
    <row r="430" spans="1:9" ht="13.5" hidden="1" thickBot="1">
      <c r="A430" s="40" t="s">
        <v>459</v>
      </c>
      <c r="B430" s="40" t="s">
        <v>621</v>
      </c>
      <c r="C430" s="39"/>
      <c r="D430" s="39"/>
      <c r="E430" s="39"/>
      <c r="F430" s="41">
        <v>1</v>
      </c>
      <c r="G430" s="39"/>
      <c r="H430" s="39"/>
      <c r="I430" s="39"/>
    </row>
    <row r="431" spans="1:9" ht="13.5" hidden="1" thickBot="1">
      <c r="A431" s="40" t="s">
        <v>460</v>
      </c>
      <c r="B431" s="40" t="s">
        <v>621</v>
      </c>
      <c r="C431" s="39"/>
      <c r="D431" s="39"/>
      <c r="E431" s="39"/>
      <c r="F431" s="41">
        <v>1</v>
      </c>
      <c r="G431" s="39"/>
      <c r="H431" s="39"/>
      <c r="I431" s="39"/>
    </row>
    <row r="432" spans="1:9" ht="13.5" hidden="1" thickBot="1">
      <c r="A432" s="40" t="s">
        <v>461</v>
      </c>
      <c r="B432" s="40" t="s">
        <v>618</v>
      </c>
      <c r="C432" s="39"/>
      <c r="D432" s="39"/>
      <c r="E432" s="39"/>
      <c r="F432" s="41">
        <v>4</v>
      </c>
      <c r="G432" s="39"/>
      <c r="H432" s="39"/>
      <c r="I432" s="39"/>
    </row>
    <row r="433" spans="1:9" ht="13.5" hidden="1" thickBot="1">
      <c r="A433" s="40" t="s">
        <v>462</v>
      </c>
      <c r="B433" s="40" t="s">
        <v>618</v>
      </c>
      <c r="C433" s="39"/>
      <c r="D433" s="39"/>
      <c r="E433" s="39"/>
      <c r="F433" s="41">
        <v>1</v>
      </c>
      <c r="G433" s="39"/>
      <c r="H433" s="39"/>
      <c r="I433" s="39"/>
    </row>
    <row r="434" spans="1:9" ht="13.5" hidden="1" thickBot="1">
      <c r="A434" s="40" t="s">
        <v>463</v>
      </c>
      <c r="B434" s="40" t="s">
        <v>618</v>
      </c>
      <c r="C434" s="39"/>
      <c r="D434" s="39"/>
      <c r="E434" s="39"/>
      <c r="F434" s="41">
        <v>1</v>
      </c>
      <c r="G434" s="39"/>
      <c r="H434" s="39"/>
      <c r="I434" s="39"/>
    </row>
    <row r="435" spans="1:9" ht="13.5" thickBot="1">
      <c r="A435" s="236" t="s">
        <v>464</v>
      </c>
      <c r="B435" s="40" t="s">
        <v>617</v>
      </c>
      <c r="C435" s="39"/>
      <c r="D435" s="39"/>
      <c r="E435" s="39"/>
      <c r="F435" s="39"/>
      <c r="G435" s="39"/>
      <c r="H435" s="39"/>
      <c r="I435" s="41">
        <v>1</v>
      </c>
    </row>
    <row r="436" spans="1:9" ht="13.5" hidden="1" thickBot="1">
      <c r="A436" s="237"/>
      <c r="B436" s="40" t="s">
        <v>19</v>
      </c>
      <c r="C436" s="39"/>
      <c r="D436" s="39"/>
      <c r="E436" s="39"/>
      <c r="F436" s="39"/>
      <c r="G436" s="41">
        <v>2</v>
      </c>
      <c r="H436" s="39"/>
      <c r="I436" s="39"/>
    </row>
    <row r="437" spans="1:9" ht="13.5" hidden="1" thickBot="1">
      <c r="A437" s="40" t="s">
        <v>465</v>
      </c>
      <c r="B437" s="40" t="s">
        <v>618</v>
      </c>
      <c r="C437" s="39"/>
      <c r="D437" s="39"/>
      <c r="E437" s="39"/>
      <c r="F437" s="41">
        <v>5</v>
      </c>
      <c r="G437" s="39"/>
      <c r="H437" s="39"/>
      <c r="I437" s="39"/>
    </row>
    <row r="438" spans="1:9" ht="13.5" hidden="1" thickBot="1">
      <c r="A438" s="40" t="s">
        <v>466</v>
      </c>
      <c r="B438" s="40" t="s">
        <v>618</v>
      </c>
      <c r="C438" s="39"/>
      <c r="D438" s="39"/>
      <c r="E438" s="39"/>
      <c r="F438" s="41">
        <v>1</v>
      </c>
      <c r="G438" s="39"/>
      <c r="H438" s="39"/>
      <c r="I438" s="39"/>
    </row>
    <row r="439" spans="1:9" ht="13.5" hidden="1" thickBot="1">
      <c r="A439" s="40" t="s">
        <v>467</v>
      </c>
      <c r="B439" s="40" t="s">
        <v>621</v>
      </c>
      <c r="C439" s="39"/>
      <c r="D439" s="39"/>
      <c r="E439" s="39"/>
      <c r="F439" s="41">
        <v>5</v>
      </c>
      <c r="G439" s="39"/>
      <c r="H439" s="39"/>
      <c r="I439" s="39"/>
    </row>
    <row r="440" spans="1:9" ht="13.5" hidden="1" thickBot="1">
      <c r="A440" s="40" t="s">
        <v>468</v>
      </c>
      <c r="B440" s="40" t="s">
        <v>618</v>
      </c>
      <c r="C440" s="39"/>
      <c r="D440" s="39"/>
      <c r="E440" s="39"/>
      <c r="F440" s="41">
        <v>5</v>
      </c>
      <c r="G440" s="39"/>
      <c r="H440" s="39"/>
      <c r="I440" s="39"/>
    </row>
    <row r="441" spans="1:9" ht="13.5" hidden="1" thickBot="1">
      <c r="A441" s="40" t="s">
        <v>469</v>
      </c>
      <c r="B441" s="40" t="s">
        <v>621</v>
      </c>
      <c r="C441" s="39"/>
      <c r="D441" s="39"/>
      <c r="E441" s="39"/>
      <c r="F441" s="41">
        <v>2</v>
      </c>
      <c r="G441" s="39"/>
      <c r="H441" s="39"/>
      <c r="I441" s="39"/>
    </row>
    <row r="442" spans="1:9" ht="13.5" hidden="1" thickBot="1">
      <c r="A442" s="236" t="s">
        <v>470</v>
      </c>
      <c r="B442" s="40" t="s">
        <v>621</v>
      </c>
      <c r="C442" s="39"/>
      <c r="D442" s="39"/>
      <c r="E442" s="39"/>
      <c r="F442" s="41">
        <v>15</v>
      </c>
      <c r="G442" s="39"/>
      <c r="H442" s="39"/>
      <c r="I442" s="39"/>
    </row>
    <row r="443" spans="1:9" ht="13.5" hidden="1" thickBot="1">
      <c r="A443" s="237"/>
      <c r="B443" s="40" t="s">
        <v>618</v>
      </c>
      <c r="C443" s="39"/>
      <c r="D443" s="39"/>
      <c r="E443" s="39"/>
      <c r="F443" s="41">
        <v>5</v>
      </c>
      <c r="G443" s="39"/>
      <c r="H443" s="39"/>
      <c r="I443" s="39"/>
    </row>
    <row r="444" spans="1:9" ht="13.5" hidden="1" thickBot="1">
      <c r="A444" s="236" t="s">
        <v>471</v>
      </c>
      <c r="B444" s="40" t="s">
        <v>621</v>
      </c>
      <c r="C444" s="39"/>
      <c r="D444" s="39"/>
      <c r="E444" s="39"/>
      <c r="F444" s="41">
        <v>1</v>
      </c>
      <c r="G444" s="39"/>
      <c r="H444" s="39"/>
      <c r="I444" s="39"/>
    </row>
    <row r="445" spans="1:9" ht="13.5" hidden="1" thickBot="1">
      <c r="A445" s="237"/>
      <c r="B445" s="40" t="s">
        <v>618</v>
      </c>
      <c r="C445" s="39"/>
      <c r="D445" s="39"/>
      <c r="E445" s="39"/>
      <c r="F445" s="41">
        <v>2</v>
      </c>
      <c r="G445" s="39"/>
      <c r="H445" s="39"/>
      <c r="I445" s="39"/>
    </row>
    <row r="446" spans="1:9" ht="13.5" hidden="1" thickBot="1">
      <c r="A446" s="40" t="s">
        <v>472</v>
      </c>
      <c r="B446" s="40" t="s">
        <v>623</v>
      </c>
      <c r="C446" s="39"/>
      <c r="D446" s="39"/>
      <c r="E446" s="39"/>
      <c r="F446" s="39"/>
      <c r="G446" s="39"/>
      <c r="H446" s="41">
        <v>5</v>
      </c>
      <c r="I446" s="39"/>
    </row>
    <row r="447" spans="1:9" ht="13.5" hidden="1" thickBot="1">
      <c r="A447" s="40" t="s">
        <v>473</v>
      </c>
      <c r="B447" s="40" t="s">
        <v>623</v>
      </c>
      <c r="C447" s="39"/>
      <c r="D447" s="39"/>
      <c r="E447" s="39"/>
      <c r="F447" s="39"/>
      <c r="G447" s="39"/>
      <c r="H447" s="41">
        <v>300</v>
      </c>
      <c r="I447" s="39"/>
    </row>
    <row r="448" spans="1:9" ht="13.5" hidden="1" thickBot="1">
      <c r="A448" s="40" t="s">
        <v>474</v>
      </c>
      <c r="B448" s="40" t="s">
        <v>623</v>
      </c>
      <c r="C448" s="39"/>
      <c r="D448" s="39"/>
      <c r="E448" s="39"/>
      <c r="F448" s="39"/>
      <c r="G448" s="39"/>
      <c r="H448" s="41">
        <v>2</v>
      </c>
      <c r="I448" s="39"/>
    </row>
    <row r="449" spans="1:9" ht="13.5" hidden="1" thickBot="1">
      <c r="A449" s="40" t="s">
        <v>475</v>
      </c>
      <c r="B449" s="40" t="s">
        <v>19</v>
      </c>
      <c r="C449" s="39"/>
      <c r="D449" s="39"/>
      <c r="E449" s="39"/>
      <c r="F449" s="39"/>
      <c r="G449" s="41">
        <v>1</v>
      </c>
      <c r="H449" s="39"/>
      <c r="I449" s="39"/>
    </row>
    <row r="450" spans="1:9" ht="13.5" hidden="1" thickBot="1">
      <c r="A450" s="40" t="s">
        <v>476</v>
      </c>
      <c r="B450" s="40" t="s">
        <v>623</v>
      </c>
      <c r="C450" s="39"/>
      <c r="D450" s="39"/>
      <c r="E450" s="39"/>
      <c r="F450" s="39"/>
      <c r="G450" s="39"/>
      <c r="H450" s="41">
        <v>10</v>
      </c>
      <c r="I450" s="39"/>
    </row>
    <row r="451" spans="1:9" ht="13.5" hidden="1" thickBot="1">
      <c r="A451" s="40" t="s">
        <v>477</v>
      </c>
      <c r="B451" s="40" t="s">
        <v>621</v>
      </c>
      <c r="C451" s="39"/>
      <c r="D451" s="39"/>
      <c r="E451" s="39"/>
      <c r="F451" s="41">
        <v>2</v>
      </c>
      <c r="G451" s="39"/>
      <c r="H451" s="39"/>
      <c r="I451" s="39"/>
    </row>
    <row r="452" spans="1:9" ht="13.5" hidden="1" thickBot="1">
      <c r="A452" s="40" t="s">
        <v>478</v>
      </c>
      <c r="B452" s="40" t="s">
        <v>19</v>
      </c>
      <c r="C452" s="39"/>
      <c r="D452" s="39"/>
      <c r="E452" s="39"/>
      <c r="F452" s="39"/>
      <c r="G452" s="41">
        <v>2</v>
      </c>
      <c r="H452" s="39"/>
      <c r="I452" s="39"/>
    </row>
    <row r="453" spans="1:9" ht="13.5" hidden="1" thickBot="1">
      <c r="A453" s="236" t="s">
        <v>479</v>
      </c>
      <c r="B453" s="40" t="s">
        <v>619</v>
      </c>
      <c r="C453" s="39"/>
      <c r="D453" s="41">
        <v>94</v>
      </c>
      <c r="E453" s="39"/>
      <c r="F453" s="39"/>
      <c r="G453" s="39"/>
      <c r="H453" s="39"/>
      <c r="I453" s="39"/>
    </row>
    <row r="454" spans="1:9" ht="13.5" hidden="1" thickBot="1">
      <c r="A454" s="237"/>
      <c r="B454" s="40" t="s">
        <v>620</v>
      </c>
      <c r="C454" s="39"/>
      <c r="D454" s="41">
        <v>297</v>
      </c>
      <c r="E454" s="39"/>
      <c r="F454" s="39"/>
      <c r="G454" s="39"/>
      <c r="H454" s="39"/>
      <c r="I454" s="39"/>
    </row>
    <row r="455" spans="1:9" ht="13.5" hidden="1" thickBot="1">
      <c r="A455" s="236" t="s">
        <v>480</v>
      </c>
      <c r="B455" s="40" t="s">
        <v>619</v>
      </c>
      <c r="C455" s="39"/>
      <c r="D455" s="41">
        <v>14</v>
      </c>
      <c r="E455" s="39"/>
      <c r="F455" s="39"/>
      <c r="G455" s="39"/>
      <c r="H455" s="39"/>
      <c r="I455" s="39"/>
    </row>
    <row r="456" spans="1:9" ht="13.5" hidden="1" thickBot="1">
      <c r="A456" s="237"/>
      <c r="B456" s="40" t="s">
        <v>620</v>
      </c>
      <c r="C456" s="39"/>
      <c r="D456" s="41">
        <v>26</v>
      </c>
      <c r="E456" s="39"/>
      <c r="F456" s="39"/>
      <c r="G456" s="39"/>
      <c r="H456" s="39"/>
      <c r="I456" s="39"/>
    </row>
    <row r="457" spans="1:9" ht="13.5" thickBot="1">
      <c r="A457" s="236" t="s">
        <v>481</v>
      </c>
      <c r="B457" s="40" t="s">
        <v>617</v>
      </c>
      <c r="C457" s="39"/>
      <c r="D457" s="39"/>
      <c r="E457" s="39"/>
      <c r="F457" s="39"/>
      <c r="G457" s="39"/>
      <c r="H457" s="39"/>
      <c r="I457" s="41">
        <v>4</v>
      </c>
    </row>
    <row r="458" spans="1:9" ht="13.5" hidden="1" thickBot="1">
      <c r="A458" s="237"/>
      <c r="B458" s="40" t="s">
        <v>19</v>
      </c>
      <c r="C458" s="39"/>
      <c r="D458" s="39"/>
      <c r="E458" s="39"/>
      <c r="F458" s="39"/>
      <c r="G458" s="41">
        <v>44</v>
      </c>
      <c r="H458" s="39"/>
      <c r="I458" s="39"/>
    </row>
    <row r="459" spans="1:9" ht="13.5" thickBot="1">
      <c r="A459" s="236" t="s">
        <v>482</v>
      </c>
      <c r="B459" s="40" t="s">
        <v>617</v>
      </c>
      <c r="C459" s="39"/>
      <c r="D459" s="39"/>
      <c r="E459" s="39"/>
      <c r="F459" s="39"/>
      <c r="G459" s="39"/>
      <c r="H459" s="39"/>
      <c r="I459" s="41">
        <v>5</v>
      </c>
    </row>
    <row r="460" spans="1:9" ht="13.5" hidden="1" thickBot="1">
      <c r="A460" s="237"/>
      <c r="B460" s="40" t="s">
        <v>19</v>
      </c>
      <c r="C460" s="39"/>
      <c r="D460" s="39"/>
      <c r="E460" s="39"/>
      <c r="F460" s="39"/>
      <c r="G460" s="41">
        <v>142</v>
      </c>
      <c r="H460" s="39"/>
      <c r="I460" s="39"/>
    </row>
    <row r="461" spans="1:9" ht="13.5" thickBot="1">
      <c r="A461" s="236" t="s">
        <v>483</v>
      </c>
      <c r="B461" s="40" t="s">
        <v>617</v>
      </c>
      <c r="C461" s="39"/>
      <c r="D461" s="39"/>
      <c r="E461" s="39"/>
      <c r="F461" s="39"/>
      <c r="G461" s="39"/>
      <c r="H461" s="39"/>
      <c r="I461" s="41">
        <v>1</v>
      </c>
    </row>
    <row r="462" spans="1:9" ht="13.5" hidden="1" thickBot="1">
      <c r="A462" s="237"/>
      <c r="B462" s="40" t="s">
        <v>19</v>
      </c>
      <c r="C462" s="39"/>
      <c r="D462" s="39"/>
      <c r="E462" s="39"/>
      <c r="F462" s="39"/>
      <c r="G462" s="41">
        <v>230</v>
      </c>
      <c r="H462" s="39"/>
      <c r="I462" s="39"/>
    </row>
    <row r="463" spans="1:9" ht="13.5" hidden="1" thickBot="1">
      <c r="A463" s="40" t="s">
        <v>484</v>
      </c>
      <c r="B463" s="40" t="s">
        <v>19</v>
      </c>
      <c r="C463" s="39"/>
      <c r="D463" s="39"/>
      <c r="E463" s="39"/>
      <c r="F463" s="39"/>
      <c r="G463" s="41">
        <v>225</v>
      </c>
      <c r="H463" s="39"/>
      <c r="I463" s="39"/>
    </row>
    <row r="464" spans="1:9" ht="13.5" thickBot="1">
      <c r="A464" s="236" t="s">
        <v>485</v>
      </c>
      <c r="B464" s="40" t="s">
        <v>617</v>
      </c>
      <c r="C464" s="39"/>
      <c r="D464" s="39"/>
      <c r="E464" s="39"/>
      <c r="F464" s="39"/>
      <c r="G464" s="39"/>
      <c r="H464" s="39"/>
      <c r="I464" s="41">
        <v>1</v>
      </c>
    </row>
    <row r="465" spans="1:9" ht="13.5" hidden="1" thickBot="1">
      <c r="A465" s="237"/>
      <c r="B465" s="40" t="s">
        <v>19</v>
      </c>
      <c r="C465" s="39"/>
      <c r="D465" s="39"/>
      <c r="E465" s="39"/>
      <c r="F465" s="39"/>
      <c r="G465" s="41">
        <v>87</v>
      </c>
      <c r="H465" s="39"/>
      <c r="I465" s="39"/>
    </row>
    <row r="466" spans="1:9" ht="13.5" hidden="1" thickBot="1">
      <c r="A466" s="40" t="s">
        <v>486</v>
      </c>
      <c r="B466" s="40" t="s">
        <v>19</v>
      </c>
      <c r="C466" s="39"/>
      <c r="D466" s="39"/>
      <c r="E466" s="39"/>
      <c r="F466" s="39"/>
      <c r="G466" s="41">
        <v>17</v>
      </c>
      <c r="H466" s="39"/>
      <c r="I466" s="39"/>
    </row>
    <row r="467" spans="1:9" ht="13.5" thickBot="1">
      <c r="A467" s="236" t="s">
        <v>487</v>
      </c>
      <c r="B467" s="40" t="s">
        <v>617</v>
      </c>
      <c r="C467" s="39"/>
      <c r="D467" s="39"/>
      <c r="E467" s="39"/>
      <c r="F467" s="39"/>
      <c r="G467" s="39"/>
      <c r="H467" s="39"/>
      <c r="I467" s="41">
        <v>4</v>
      </c>
    </row>
    <row r="468" spans="1:9" ht="13.5" hidden="1" thickBot="1">
      <c r="A468" s="237"/>
      <c r="B468" s="40" t="s">
        <v>19</v>
      </c>
      <c r="C468" s="39"/>
      <c r="D468" s="39"/>
      <c r="E468" s="39"/>
      <c r="F468" s="39"/>
      <c r="G468" s="41">
        <v>90</v>
      </c>
      <c r="H468" s="39"/>
      <c r="I468" s="39"/>
    </row>
    <row r="469" spans="1:9" ht="13.5" hidden="1" thickBot="1">
      <c r="A469" s="40" t="s">
        <v>488</v>
      </c>
      <c r="B469" s="40" t="s">
        <v>19</v>
      </c>
      <c r="C469" s="39"/>
      <c r="D469" s="39"/>
      <c r="E469" s="39"/>
      <c r="F469" s="39"/>
      <c r="G469" s="41">
        <v>30</v>
      </c>
      <c r="H469" s="39"/>
      <c r="I469" s="39"/>
    </row>
    <row r="470" spans="1:9" ht="13.5" hidden="1" thickBot="1">
      <c r="A470" s="40" t="s">
        <v>489</v>
      </c>
      <c r="B470" s="40" t="s">
        <v>19</v>
      </c>
      <c r="C470" s="39"/>
      <c r="D470" s="39"/>
      <c r="E470" s="39"/>
      <c r="F470" s="39"/>
      <c r="G470" s="41">
        <v>1</v>
      </c>
      <c r="H470" s="39"/>
      <c r="I470" s="39"/>
    </row>
    <row r="471" spans="1:9" ht="13.5" hidden="1" thickBot="1">
      <c r="A471" s="40" t="s">
        <v>490</v>
      </c>
      <c r="B471" s="40" t="s">
        <v>19</v>
      </c>
      <c r="C471" s="39"/>
      <c r="D471" s="39"/>
      <c r="E471" s="39"/>
      <c r="F471" s="39"/>
      <c r="G471" s="41">
        <v>3</v>
      </c>
      <c r="H471" s="39"/>
      <c r="I471" s="39"/>
    </row>
    <row r="472" spans="1:9" ht="13.5" hidden="1" thickBot="1">
      <c r="A472" s="40" t="s">
        <v>491</v>
      </c>
      <c r="B472" s="40" t="s">
        <v>19</v>
      </c>
      <c r="C472" s="39"/>
      <c r="D472" s="39"/>
      <c r="E472" s="39"/>
      <c r="F472" s="39"/>
      <c r="G472" s="41">
        <v>7</v>
      </c>
      <c r="H472" s="39"/>
      <c r="I472" s="39"/>
    </row>
    <row r="473" spans="1:9" ht="13.5" hidden="1" thickBot="1">
      <c r="A473" s="40" t="s">
        <v>492</v>
      </c>
      <c r="B473" s="40" t="s">
        <v>19</v>
      </c>
      <c r="C473" s="39"/>
      <c r="D473" s="39"/>
      <c r="E473" s="39"/>
      <c r="F473" s="39"/>
      <c r="G473" s="41">
        <v>4</v>
      </c>
      <c r="H473" s="39"/>
      <c r="I473" s="39"/>
    </row>
    <row r="474" spans="1:9" ht="13.5" hidden="1" thickBot="1">
      <c r="A474" s="40" t="s">
        <v>493</v>
      </c>
      <c r="B474" s="40" t="s">
        <v>19</v>
      </c>
      <c r="C474" s="39"/>
      <c r="D474" s="39"/>
      <c r="E474" s="39"/>
      <c r="F474" s="39"/>
      <c r="G474" s="41">
        <v>2</v>
      </c>
      <c r="H474" s="39"/>
      <c r="I474" s="39"/>
    </row>
    <row r="475" spans="1:9" ht="13.5" hidden="1" thickBot="1">
      <c r="A475" s="40" t="s">
        <v>494</v>
      </c>
      <c r="B475" s="40" t="s">
        <v>19</v>
      </c>
      <c r="C475" s="39"/>
      <c r="D475" s="39"/>
      <c r="E475" s="39"/>
      <c r="F475" s="39"/>
      <c r="G475" s="41">
        <v>2</v>
      </c>
      <c r="H475" s="39"/>
      <c r="I475" s="39"/>
    </row>
    <row r="476" spans="1:9" ht="13.5" hidden="1" thickBot="1">
      <c r="A476" s="40" t="s">
        <v>495</v>
      </c>
      <c r="B476" s="40" t="s">
        <v>19</v>
      </c>
      <c r="C476" s="39"/>
      <c r="D476" s="39"/>
      <c r="E476" s="39"/>
      <c r="F476" s="39"/>
      <c r="G476" s="41">
        <v>2</v>
      </c>
      <c r="H476" s="39"/>
      <c r="I476" s="39"/>
    </row>
    <row r="477" spans="1:9" ht="13.5" hidden="1" thickBot="1">
      <c r="A477" s="40" t="s">
        <v>496</v>
      </c>
      <c r="B477" s="40" t="s">
        <v>618</v>
      </c>
      <c r="C477" s="39"/>
      <c r="D477" s="39"/>
      <c r="E477" s="39"/>
      <c r="F477" s="41">
        <v>4</v>
      </c>
      <c r="G477" s="39"/>
      <c r="H477" s="39"/>
      <c r="I477" s="39"/>
    </row>
    <row r="478" spans="1:9" ht="13.5" hidden="1" thickBot="1">
      <c r="A478" s="40" t="s">
        <v>497</v>
      </c>
      <c r="B478" s="40" t="s">
        <v>618</v>
      </c>
      <c r="C478" s="39"/>
      <c r="D478" s="39"/>
      <c r="E478" s="39"/>
      <c r="F478" s="41">
        <v>3</v>
      </c>
      <c r="G478" s="39"/>
      <c r="H478" s="39"/>
      <c r="I478" s="39"/>
    </row>
    <row r="479" spans="1:9" ht="13.5" hidden="1" thickBot="1">
      <c r="A479" s="40" t="s">
        <v>498</v>
      </c>
      <c r="B479" s="40" t="s">
        <v>618</v>
      </c>
      <c r="C479" s="39"/>
      <c r="D479" s="39"/>
      <c r="E479" s="39"/>
      <c r="F479" s="41">
        <v>13</v>
      </c>
      <c r="G479" s="39"/>
      <c r="H479" s="39"/>
      <c r="I479" s="39"/>
    </row>
    <row r="480" spans="1:9" ht="13.5" hidden="1" thickBot="1">
      <c r="A480" s="40" t="s">
        <v>499</v>
      </c>
      <c r="B480" s="40" t="s">
        <v>618</v>
      </c>
      <c r="C480" s="39"/>
      <c r="D480" s="39"/>
      <c r="E480" s="39"/>
      <c r="F480" s="41">
        <v>16</v>
      </c>
      <c r="G480" s="39"/>
      <c r="H480" s="39"/>
      <c r="I480" s="39"/>
    </row>
    <row r="481" spans="1:9" ht="13.5" hidden="1" thickBot="1">
      <c r="A481" s="40" t="s">
        <v>500</v>
      </c>
      <c r="B481" s="40" t="s">
        <v>19</v>
      </c>
      <c r="C481" s="39"/>
      <c r="D481" s="39"/>
      <c r="E481" s="39"/>
      <c r="F481" s="39"/>
      <c r="G481" s="41">
        <v>20</v>
      </c>
      <c r="H481" s="39"/>
      <c r="I481" s="39"/>
    </row>
    <row r="482" spans="1:9" ht="13.5" thickBot="1">
      <c r="A482" s="236" t="s">
        <v>501</v>
      </c>
      <c r="B482" s="40" t="s">
        <v>617</v>
      </c>
      <c r="C482" s="39"/>
      <c r="D482" s="39"/>
      <c r="E482" s="39"/>
      <c r="F482" s="39"/>
      <c r="G482" s="39"/>
      <c r="H482" s="39"/>
      <c r="I482" s="41">
        <v>2</v>
      </c>
    </row>
    <row r="483" spans="1:9" ht="13.5" hidden="1" thickBot="1">
      <c r="A483" s="237"/>
      <c r="B483" s="40" t="s">
        <v>19</v>
      </c>
      <c r="C483" s="39"/>
      <c r="D483" s="39"/>
      <c r="E483" s="39"/>
      <c r="F483" s="39"/>
      <c r="G483" s="41">
        <v>4</v>
      </c>
      <c r="H483" s="39"/>
      <c r="I483" s="39"/>
    </row>
    <row r="484" spans="1:9" ht="13.5" hidden="1" thickBot="1">
      <c r="A484" s="40" t="s">
        <v>502</v>
      </c>
      <c r="B484" s="40" t="s">
        <v>19</v>
      </c>
      <c r="C484" s="39"/>
      <c r="D484" s="39"/>
      <c r="E484" s="39"/>
      <c r="F484" s="39"/>
      <c r="G484" s="41">
        <v>3</v>
      </c>
      <c r="H484" s="39"/>
      <c r="I484" s="39"/>
    </row>
    <row r="485" spans="1:9" ht="13.5" thickBot="1">
      <c r="A485" s="236" t="s">
        <v>503</v>
      </c>
      <c r="B485" s="40" t="s">
        <v>617</v>
      </c>
      <c r="C485" s="39"/>
      <c r="D485" s="39"/>
      <c r="E485" s="39"/>
      <c r="F485" s="39"/>
      <c r="G485" s="39"/>
      <c r="H485" s="39"/>
      <c r="I485" s="41">
        <v>3</v>
      </c>
    </row>
    <row r="486" spans="1:9" ht="13.5" hidden="1" thickBot="1">
      <c r="A486" s="237"/>
      <c r="B486" s="40" t="s">
        <v>19</v>
      </c>
      <c r="C486" s="39"/>
      <c r="D486" s="39"/>
      <c r="E486" s="39"/>
      <c r="F486" s="39"/>
      <c r="G486" s="41">
        <v>57</v>
      </c>
      <c r="H486" s="39"/>
      <c r="I486" s="39"/>
    </row>
    <row r="487" spans="1:9" ht="13.5" thickBot="1">
      <c r="A487" s="236" t="s">
        <v>504</v>
      </c>
      <c r="B487" s="40" t="s">
        <v>617</v>
      </c>
      <c r="C487" s="39"/>
      <c r="D487" s="39"/>
      <c r="E487" s="39"/>
      <c r="F487" s="39"/>
      <c r="G487" s="39"/>
      <c r="H487" s="39"/>
      <c r="I487" s="41">
        <v>2</v>
      </c>
    </row>
    <row r="488" spans="1:9" ht="13.5" hidden="1" thickBot="1">
      <c r="A488" s="237"/>
      <c r="B488" s="40" t="s">
        <v>19</v>
      </c>
      <c r="C488" s="39"/>
      <c r="D488" s="39"/>
      <c r="E488" s="39"/>
      <c r="F488" s="39"/>
      <c r="G488" s="41">
        <v>72</v>
      </c>
      <c r="H488" s="39"/>
      <c r="I488" s="39"/>
    </row>
    <row r="489" spans="1:9" ht="13.5" hidden="1" thickBot="1">
      <c r="A489" s="40" t="s">
        <v>505</v>
      </c>
      <c r="B489" s="40" t="s">
        <v>619</v>
      </c>
      <c r="C489" s="39"/>
      <c r="D489" s="41">
        <v>3</v>
      </c>
      <c r="E489" s="39"/>
      <c r="F489" s="39"/>
      <c r="G489" s="39"/>
      <c r="H489" s="39"/>
      <c r="I489" s="39"/>
    </row>
    <row r="490" spans="1:9" ht="13.5" hidden="1" thickBot="1">
      <c r="A490" s="40" t="s">
        <v>506</v>
      </c>
      <c r="B490" s="40" t="s">
        <v>619</v>
      </c>
      <c r="C490" s="39"/>
      <c r="D490" s="41">
        <v>5</v>
      </c>
      <c r="E490" s="39"/>
      <c r="F490" s="39"/>
      <c r="G490" s="39"/>
      <c r="H490" s="39"/>
      <c r="I490" s="39"/>
    </row>
    <row r="491" spans="1:9" ht="13.5" hidden="1" thickBot="1">
      <c r="A491" s="40" t="s">
        <v>507</v>
      </c>
      <c r="B491" s="40" t="s">
        <v>19</v>
      </c>
      <c r="C491" s="39"/>
      <c r="D491" s="39"/>
      <c r="E491" s="39"/>
      <c r="F491" s="39"/>
      <c r="G491" s="41">
        <v>20</v>
      </c>
      <c r="H491" s="39"/>
      <c r="I491" s="39"/>
    </row>
    <row r="492" spans="1:9" ht="13.5" hidden="1" thickBot="1">
      <c r="A492" s="40" t="s">
        <v>508</v>
      </c>
      <c r="B492" s="40" t="s">
        <v>19</v>
      </c>
      <c r="C492" s="39"/>
      <c r="D492" s="39"/>
      <c r="E492" s="39"/>
      <c r="F492" s="39"/>
      <c r="G492" s="41">
        <v>5</v>
      </c>
      <c r="H492" s="39"/>
      <c r="I492" s="39"/>
    </row>
    <row r="493" spans="1:9" ht="13.5" hidden="1" thickBot="1">
      <c r="A493" s="236" t="s">
        <v>509</v>
      </c>
      <c r="B493" s="40" t="s">
        <v>619</v>
      </c>
      <c r="C493" s="39"/>
      <c r="D493" s="41">
        <v>1</v>
      </c>
      <c r="E493" s="39"/>
      <c r="F493" s="39"/>
      <c r="G493" s="39"/>
      <c r="H493" s="39"/>
      <c r="I493" s="39"/>
    </row>
    <row r="494" spans="1:9" ht="13.5" hidden="1" thickBot="1">
      <c r="A494" s="237"/>
      <c r="B494" s="40" t="s">
        <v>620</v>
      </c>
      <c r="C494" s="39"/>
      <c r="D494" s="41">
        <v>1</v>
      </c>
      <c r="E494" s="39"/>
      <c r="F494" s="39"/>
      <c r="G494" s="39"/>
      <c r="H494" s="39"/>
      <c r="I494" s="39"/>
    </row>
    <row r="495" spans="1:9" ht="13.5" hidden="1" thickBot="1">
      <c r="A495" s="40" t="s">
        <v>510</v>
      </c>
      <c r="B495" s="40" t="s">
        <v>19</v>
      </c>
      <c r="C495" s="39"/>
      <c r="D495" s="39"/>
      <c r="E495" s="39"/>
      <c r="F495" s="39"/>
      <c r="G495" s="41">
        <v>3</v>
      </c>
      <c r="H495" s="39"/>
      <c r="I495" s="39"/>
    </row>
    <row r="496" spans="1:9" ht="13.5" hidden="1" thickBot="1">
      <c r="A496" s="40" t="s">
        <v>511</v>
      </c>
      <c r="B496" s="40" t="s">
        <v>618</v>
      </c>
      <c r="C496" s="39"/>
      <c r="D496" s="39"/>
      <c r="E496" s="39"/>
      <c r="F496" s="41">
        <v>1</v>
      </c>
      <c r="G496" s="39"/>
      <c r="H496" s="39"/>
      <c r="I496" s="39"/>
    </row>
    <row r="497" spans="1:9" ht="13.5" hidden="1" thickBot="1">
      <c r="A497" s="40" t="s">
        <v>512</v>
      </c>
      <c r="B497" s="40" t="s">
        <v>618</v>
      </c>
      <c r="C497" s="39"/>
      <c r="D497" s="39"/>
      <c r="E497" s="39"/>
      <c r="F497" s="41">
        <v>8</v>
      </c>
      <c r="G497" s="39"/>
      <c r="H497" s="39"/>
      <c r="I497" s="39"/>
    </row>
    <row r="498" spans="1:9" ht="13.5" hidden="1" thickBot="1">
      <c r="A498" s="40" t="s">
        <v>513</v>
      </c>
      <c r="B498" s="40" t="s">
        <v>623</v>
      </c>
      <c r="C498" s="39"/>
      <c r="D498" s="39"/>
      <c r="E498" s="39"/>
      <c r="F498" s="39"/>
      <c r="G498" s="39"/>
      <c r="H498" s="41">
        <v>16</v>
      </c>
      <c r="I498" s="39"/>
    </row>
    <row r="499" spans="1:9" ht="13.5" hidden="1" thickBot="1">
      <c r="A499" s="40" t="s">
        <v>514</v>
      </c>
      <c r="B499" s="40" t="s">
        <v>621</v>
      </c>
      <c r="C499" s="39"/>
      <c r="D499" s="39"/>
      <c r="E499" s="39"/>
      <c r="F499" s="41">
        <v>1</v>
      </c>
      <c r="G499" s="39"/>
      <c r="H499" s="39"/>
      <c r="I499" s="39"/>
    </row>
    <row r="500" spans="1:9" ht="13.5" thickBot="1">
      <c r="A500" s="236" t="s">
        <v>515</v>
      </c>
      <c r="B500" s="40" t="s">
        <v>617</v>
      </c>
      <c r="C500" s="39"/>
      <c r="D500" s="39"/>
      <c r="E500" s="39"/>
      <c r="F500" s="39"/>
      <c r="G500" s="39"/>
      <c r="H500" s="39"/>
      <c r="I500" s="41">
        <v>1</v>
      </c>
    </row>
    <row r="501" spans="1:9" ht="13.5" hidden="1" thickBot="1">
      <c r="A501" s="237"/>
      <c r="B501" s="40" t="s">
        <v>19</v>
      </c>
      <c r="C501" s="39"/>
      <c r="D501" s="39"/>
      <c r="E501" s="39"/>
      <c r="F501" s="39"/>
      <c r="G501" s="41">
        <v>18</v>
      </c>
      <c r="H501" s="39"/>
      <c r="I501" s="39"/>
    </row>
    <row r="502" spans="1:9" ht="13.5" hidden="1" thickBot="1">
      <c r="A502" s="40" t="s">
        <v>516</v>
      </c>
      <c r="B502" s="40" t="s">
        <v>19</v>
      </c>
      <c r="C502" s="39"/>
      <c r="D502" s="39"/>
      <c r="E502" s="39"/>
      <c r="F502" s="39"/>
      <c r="G502" s="41">
        <v>12</v>
      </c>
      <c r="H502" s="39"/>
      <c r="I502" s="39"/>
    </row>
    <row r="503" spans="1:9" ht="13.5" hidden="1" thickBot="1">
      <c r="A503" s="40" t="s">
        <v>517</v>
      </c>
      <c r="B503" s="40" t="s">
        <v>19</v>
      </c>
      <c r="C503" s="39"/>
      <c r="D503" s="39"/>
      <c r="E503" s="39"/>
      <c r="F503" s="39"/>
      <c r="G503" s="41">
        <v>1</v>
      </c>
      <c r="H503" s="39"/>
      <c r="I503" s="39"/>
    </row>
    <row r="504" spans="1:9" ht="13.5" thickBot="1">
      <c r="A504" s="40" t="s">
        <v>518</v>
      </c>
      <c r="B504" s="40" t="s">
        <v>617</v>
      </c>
      <c r="C504" s="39"/>
      <c r="D504" s="39"/>
      <c r="E504" s="39"/>
      <c r="F504" s="39"/>
      <c r="G504" s="39"/>
      <c r="H504" s="39"/>
      <c r="I504" s="41">
        <v>33</v>
      </c>
    </row>
    <row r="505" spans="1:9" ht="13.5" hidden="1" thickBot="1">
      <c r="A505" s="40" t="s">
        <v>519</v>
      </c>
      <c r="B505" s="40" t="s">
        <v>618</v>
      </c>
      <c r="C505" s="39"/>
      <c r="D505" s="39"/>
      <c r="E505" s="39"/>
      <c r="F505" s="41">
        <v>6</v>
      </c>
      <c r="G505" s="39"/>
      <c r="H505" s="39"/>
      <c r="I505" s="39"/>
    </row>
    <row r="506" spans="1:9" ht="13.5" hidden="1" thickBot="1">
      <c r="A506" s="236" t="s">
        <v>520</v>
      </c>
      <c r="B506" s="40" t="s">
        <v>621</v>
      </c>
      <c r="C506" s="39"/>
      <c r="D506" s="39"/>
      <c r="E506" s="39"/>
      <c r="F506" s="41">
        <v>2</v>
      </c>
      <c r="G506" s="39"/>
      <c r="H506" s="39"/>
      <c r="I506" s="39"/>
    </row>
    <row r="507" spans="1:9" ht="13.5" hidden="1" thickBot="1">
      <c r="A507" s="237"/>
      <c r="B507" s="40" t="s">
        <v>618</v>
      </c>
      <c r="C507" s="39"/>
      <c r="D507" s="39"/>
      <c r="E507" s="39"/>
      <c r="F507" s="41">
        <v>98</v>
      </c>
      <c r="G507" s="39"/>
      <c r="H507" s="39"/>
      <c r="I507" s="39"/>
    </row>
    <row r="508" spans="1:9" ht="13.5" hidden="1" thickBot="1">
      <c r="A508" s="40" t="s">
        <v>521</v>
      </c>
      <c r="B508" s="40" t="s">
        <v>618</v>
      </c>
      <c r="C508" s="39"/>
      <c r="D508" s="39"/>
      <c r="E508" s="39"/>
      <c r="F508" s="41">
        <v>44</v>
      </c>
      <c r="G508" s="39"/>
      <c r="H508" s="39"/>
      <c r="I508" s="39"/>
    </row>
    <row r="509" spans="1:9" ht="13.5" hidden="1" thickBot="1">
      <c r="A509" s="40" t="s">
        <v>522</v>
      </c>
      <c r="B509" s="40" t="s">
        <v>618</v>
      </c>
      <c r="C509" s="39"/>
      <c r="D509" s="39"/>
      <c r="E509" s="39"/>
      <c r="F509" s="41">
        <v>2</v>
      </c>
      <c r="G509" s="39"/>
      <c r="H509" s="39"/>
      <c r="I509" s="39"/>
    </row>
    <row r="510" spans="1:9" ht="13.5" hidden="1" thickBot="1">
      <c r="A510" s="40" t="s">
        <v>523</v>
      </c>
      <c r="B510" s="40" t="s">
        <v>618</v>
      </c>
      <c r="C510" s="39"/>
      <c r="D510" s="39"/>
      <c r="E510" s="39"/>
      <c r="F510" s="41">
        <v>1</v>
      </c>
      <c r="G510" s="39"/>
      <c r="H510" s="39"/>
      <c r="I510" s="39"/>
    </row>
    <row r="511" spans="1:9" ht="13.5" hidden="1" thickBot="1">
      <c r="A511" s="40" t="s">
        <v>524</v>
      </c>
      <c r="B511" s="40" t="s">
        <v>618</v>
      </c>
      <c r="C511" s="39"/>
      <c r="D511" s="39"/>
      <c r="E511" s="39"/>
      <c r="F511" s="41">
        <v>3</v>
      </c>
      <c r="G511" s="39"/>
      <c r="H511" s="39"/>
      <c r="I511" s="39"/>
    </row>
    <row r="512" spans="1:9" ht="13.5" hidden="1" thickBot="1">
      <c r="A512" s="40" t="s">
        <v>525</v>
      </c>
      <c r="B512" s="40" t="s">
        <v>618</v>
      </c>
      <c r="C512" s="39"/>
      <c r="D512" s="39"/>
      <c r="E512" s="39"/>
      <c r="F512" s="41">
        <v>3</v>
      </c>
      <c r="G512" s="39"/>
      <c r="H512" s="39"/>
      <c r="I512" s="39"/>
    </row>
    <row r="513" spans="1:9" ht="13.5" hidden="1" thickBot="1">
      <c r="A513" s="40" t="s">
        <v>526</v>
      </c>
      <c r="B513" s="40" t="s">
        <v>619</v>
      </c>
      <c r="C513" s="39"/>
      <c r="D513" s="41">
        <v>1</v>
      </c>
      <c r="E513" s="39"/>
      <c r="F513" s="39"/>
      <c r="G513" s="39"/>
      <c r="H513" s="39"/>
      <c r="I513" s="39"/>
    </row>
    <row r="514" spans="1:9" ht="13.5" hidden="1" thickBot="1">
      <c r="A514" s="40" t="s">
        <v>527</v>
      </c>
      <c r="B514" s="40" t="s">
        <v>619</v>
      </c>
      <c r="C514" s="39"/>
      <c r="D514" s="41">
        <v>3</v>
      </c>
      <c r="E514" s="39"/>
      <c r="F514" s="39"/>
      <c r="G514" s="39"/>
      <c r="H514" s="39"/>
      <c r="I514" s="39"/>
    </row>
    <row r="515" spans="1:9" ht="13.5" hidden="1" thickBot="1">
      <c r="A515" s="236" t="s">
        <v>528</v>
      </c>
      <c r="B515" s="40" t="s">
        <v>619</v>
      </c>
      <c r="C515" s="39"/>
      <c r="D515" s="41">
        <v>4</v>
      </c>
      <c r="E515" s="39"/>
      <c r="F515" s="39"/>
      <c r="G515" s="39"/>
      <c r="H515" s="39"/>
      <c r="I515" s="39"/>
    </row>
    <row r="516" spans="1:9" ht="13.5" hidden="1" thickBot="1">
      <c r="A516" s="237"/>
      <c r="B516" s="40" t="s">
        <v>620</v>
      </c>
      <c r="C516" s="39"/>
      <c r="D516" s="41">
        <v>143</v>
      </c>
      <c r="E516" s="39"/>
      <c r="F516" s="39"/>
      <c r="G516" s="39"/>
      <c r="H516" s="39"/>
      <c r="I516" s="39"/>
    </row>
    <row r="517" spans="1:9" ht="13.5" hidden="1" thickBot="1">
      <c r="A517" s="40" t="s">
        <v>529</v>
      </c>
      <c r="B517" s="40" t="s">
        <v>618</v>
      </c>
      <c r="C517" s="39"/>
      <c r="D517" s="39"/>
      <c r="E517" s="39"/>
      <c r="F517" s="41">
        <v>1</v>
      </c>
      <c r="G517" s="39"/>
      <c r="H517" s="39"/>
      <c r="I517" s="39"/>
    </row>
    <row r="518" spans="1:9" ht="13.5" hidden="1" thickBot="1">
      <c r="A518" s="40" t="s">
        <v>530</v>
      </c>
      <c r="B518" s="40" t="s">
        <v>19</v>
      </c>
      <c r="C518" s="39"/>
      <c r="D518" s="39"/>
      <c r="E518" s="39"/>
      <c r="F518" s="39"/>
      <c r="G518" s="41">
        <v>2</v>
      </c>
      <c r="H518" s="39"/>
      <c r="I518" s="39"/>
    </row>
    <row r="519" spans="1:9" ht="13.5" hidden="1" thickBot="1">
      <c r="A519" s="40" t="s">
        <v>531</v>
      </c>
      <c r="B519" s="40" t="s">
        <v>19</v>
      </c>
      <c r="C519" s="39"/>
      <c r="D519" s="39"/>
      <c r="E519" s="39"/>
      <c r="F519" s="39"/>
      <c r="G519" s="41">
        <v>6</v>
      </c>
      <c r="H519" s="39"/>
      <c r="I519" s="39"/>
    </row>
    <row r="520" spans="1:9" ht="13.5" hidden="1" thickBot="1">
      <c r="A520" s="40" t="s">
        <v>532</v>
      </c>
      <c r="B520" s="40" t="s">
        <v>619</v>
      </c>
      <c r="C520" s="39"/>
      <c r="D520" s="41">
        <v>1</v>
      </c>
      <c r="E520" s="39"/>
      <c r="F520" s="39"/>
      <c r="G520" s="39"/>
      <c r="H520" s="39"/>
      <c r="I520" s="39"/>
    </row>
    <row r="521" spans="1:9" ht="13.5" hidden="1" thickBot="1">
      <c r="A521" s="40" t="s">
        <v>533</v>
      </c>
      <c r="B521" s="40" t="s">
        <v>19</v>
      </c>
      <c r="C521" s="39"/>
      <c r="D521" s="39"/>
      <c r="E521" s="39"/>
      <c r="F521" s="39"/>
      <c r="G521" s="41">
        <v>2</v>
      </c>
      <c r="H521" s="39"/>
      <c r="I521" s="39"/>
    </row>
    <row r="522" spans="1:9" ht="13.5" hidden="1" thickBot="1">
      <c r="A522" s="40" t="s">
        <v>534</v>
      </c>
      <c r="B522" s="40" t="s">
        <v>619</v>
      </c>
      <c r="C522" s="39"/>
      <c r="D522" s="41">
        <v>1</v>
      </c>
      <c r="E522" s="39"/>
      <c r="F522" s="39"/>
      <c r="G522" s="39"/>
      <c r="H522" s="39"/>
      <c r="I522" s="39"/>
    </row>
    <row r="523" spans="1:9" ht="13.5" thickBot="1">
      <c r="A523" s="236" t="s">
        <v>535</v>
      </c>
      <c r="B523" s="40" t="s">
        <v>617</v>
      </c>
      <c r="C523" s="39"/>
      <c r="D523" s="39"/>
      <c r="E523" s="39"/>
      <c r="F523" s="39"/>
      <c r="G523" s="39"/>
      <c r="H523" s="39"/>
      <c r="I523" s="41">
        <v>2</v>
      </c>
    </row>
    <row r="524" spans="1:9" ht="13.5" hidden="1" thickBot="1">
      <c r="A524" s="237"/>
      <c r="B524" s="40" t="s">
        <v>19</v>
      </c>
      <c r="C524" s="39"/>
      <c r="D524" s="39"/>
      <c r="E524" s="39"/>
      <c r="F524" s="39"/>
      <c r="G524" s="41">
        <v>12</v>
      </c>
      <c r="H524" s="39"/>
      <c r="I524" s="39"/>
    </row>
    <row r="525" spans="1:9" ht="13.5" thickBot="1">
      <c r="A525" s="236" t="s">
        <v>536</v>
      </c>
      <c r="B525" s="40" t="s">
        <v>617</v>
      </c>
      <c r="C525" s="39"/>
      <c r="D525" s="39"/>
      <c r="E525" s="39"/>
      <c r="F525" s="39"/>
      <c r="G525" s="39"/>
      <c r="H525" s="39"/>
      <c r="I525" s="41">
        <v>1</v>
      </c>
    </row>
    <row r="526" spans="1:9" ht="13.5" hidden="1" thickBot="1">
      <c r="A526" s="237"/>
      <c r="B526" s="40" t="s">
        <v>19</v>
      </c>
      <c r="C526" s="39"/>
      <c r="D526" s="39"/>
      <c r="E526" s="39"/>
      <c r="F526" s="39"/>
      <c r="G526" s="41">
        <v>3</v>
      </c>
      <c r="H526" s="39"/>
      <c r="I526" s="39"/>
    </row>
    <row r="527" spans="1:9" ht="13.5" thickBot="1">
      <c r="A527" s="236" t="s">
        <v>537</v>
      </c>
      <c r="B527" s="40" t="s">
        <v>617</v>
      </c>
      <c r="C527" s="39"/>
      <c r="D527" s="39"/>
      <c r="E527" s="39"/>
      <c r="F527" s="39"/>
      <c r="G527" s="39"/>
      <c r="H527" s="39"/>
      <c r="I527" s="41">
        <v>1</v>
      </c>
    </row>
    <row r="528" spans="1:9" ht="13.5" hidden="1" thickBot="1">
      <c r="A528" s="237"/>
      <c r="B528" s="40" t="s">
        <v>19</v>
      </c>
      <c r="C528" s="39"/>
      <c r="D528" s="39"/>
      <c r="E528" s="39"/>
      <c r="F528" s="39"/>
      <c r="G528" s="41">
        <v>7</v>
      </c>
      <c r="H528" s="39"/>
      <c r="I528" s="39"/>
    </row>
    <row r="529" spans="1:9" ht="13.5" hidden="1" thickBot="1">
      <c r="A529" s="40" t="s">
        <v>538</v>
      </c>
      <c r="B529" s="40" t="s">
        <v>19</v>
      </c>
      <c r="C529" s="39"/>
      <c r="D529" s="39"/>
      <c r="E529" s="39"/>
      <c r="F529" s="39"/>
      <c r="G529" s="41">
        <v>13</v>
      </c>
      <c r="H529" s="39"/>
      <c r="I529" s="39"/>
    </row>
    <row r="530" spans="1:9" ht="13.5" hidden="1" thickBot="1">
      <c r="A530" s="40" t="s">
        <v>539</v>
      </c>
      <c r="B530" s="40" t="s">
        <v>19</v>
      </c>
      <c r="C530" s="39"/>
      <c r="D530" s="39"/>
      <c r="E530" s="39"/>
      <c r="F530" s="39"/>
      <c r="G530" s="41">
        <v>1</v>
      </c>
      <c r="H530" s="39"/>
      <c r="I530" s="39"/>
    </row>
    <row r="531" spans="1:9" ht="13.5" hidden="1" thickBot="1">
      <c r="A531" s="40" t="s">
        <v>540</v>
      </c>
      <c r="B531" s="40" t="s">
        <v>19</v>
      </c>
      <c r="C531" s="39"/>
      <c r="D531" s="39"/>
      <c r="E531" s="39"/>
      <c r="F531" s="39"/>
      <c r="G531" s="41">
        <v>3</v>
      </c>
      <c r="H531" s="39"/>
      <c r="I531" s="39"/>
    </row>
    <row r="532" spans="1:9" ht="13.5" thickBot="1">
      <c r="A532" s="236" t="s">
        <v>541</v>
      </c>
      <c r="B532" s="40" t="s">
        <v>617</v>
      </c>
      <c r="C532" s="39"/>
      <c r="D532" s="39"/>
      <c r="E532" s="39"/>
      <c r="F532" s="39"/>
      <c r="G532" s="39"/>
      <c r="H532" s="39"/>
      <c r="I532" s="41">
        <v>1</v>
      </c>
    </row>
    <row r="533" spans="1:9" ht="13.5" hidden="1" thickBot="1">
      <c r="A533" s="237"/>
      <c r="B533" s="40" t="s">
        <v>19</v>
      </c>
      <c r="C533" s="39"/>
      <c r="D533" s="39"/>
      <c r="E533" s="39"/>
      <c r="F533" s="39"/>
      <c r="G533" s="41">
        <v>13</v>
      </c>
      <c r="H533" s="39"/>
      <c r="I533" s="39"/>
    </row>
    <row r="534" spans="1:9" ht="13.5" hidden="1" thickBot="1">
      <c r="A534" s="40" t="s">
        <v>542</v>
      </c>
      <c r="B534" s="40" t="s">
        <v>19</v>
      </c>
      <c r="C534" s="39"/>
      <c r="D534" s="39"/>
      <c r="E534" s="39"/>
      <c r="F534" s="39"/>
      <c r="G534" s="41">
        <v>18</v>
      </c>
      <c r="H534" s="39"/>
      <c r="I534" s="39"/>
    </row>
    <row r="535" spans="1:9" ht="13.5" hidden="1" thickBot="1">
      <c r="A535" s="40" t="s">
        <v>543</v>
      </c>
      <c r="B535" s="40" t="s">
        <v>19</v>
      </c>
      <c r="C535" s="39"/>
      <c r="D535" s="39"/>
      <c r="E535" s="39"/>
      <c r="F535" s="39"/>
      <c r="G535" s="41">
        <v>6</v>
      </c>
      <c r="H535" s="39"/>
      <c r="I535" s="39"/>
    </row>
    <row r="536" spans="1:9" ht="13.5" hidden="1" thickBot="1">
      <c r="A536" s="40" t="s">
        <v>544</v>
      </c>
      <c r="B536" s="40" t="s">
        <v>621</v>
      </c>
      <c r="C536" s="39"/>
      <c r="D536" s="39"/>
      <c r="E536" s="39"/>
      <c r="F536" s="41">
        <v>5</v>
      </c>
      <c r="G536" s="39"/>
      <c r="H536" s="39"/>
      <c r="I536" s="39"/>
    </row>
    <row r="537" spans="1:9" ht="13.5" hidden="1" thickBot="1">
      <c r="A537" s="40" t="s">
        <v>545</v>
      </c>
      <c r="B537" s="40" t="s">
        <v>621</v>
      </c>
      <c r="C537" s="39"/>
      <c r="D537" s="39"/>
      <c r="E537" s="39"/>
      <c r="F537" s="41">
        <v>3</v>
      </c>
      <c r="G537" s="39"/>
      <c r="H537" s="39"/>
      <c r="I537" s="39"/>
    </row>
    <row r="538" spans="1:9" ht="13.5" hidden="1" thickBot="1">
      <c r="A538" s="236" t="s">
        <v>546</v>
      </c>
      <c r="B538" s="40" t="s">
        <v>621</v>
      </c>
      <c r="C538" s="39"/>
      <c r="D538" s="39"/>
      <c r="E538" s="39"/>
      <c r="F538" s="41">
        <v>4</v>
      </c>
      <c r="G538" s="39"/>
      <c r="H538" s="39"/>
      <c r="I538" s="39"/>
    </row>
    <row r="539" spans="1:9" ht="13.5" hidden="1" thickBot="1">
      <c r="A539" s="237"/>
      <c r="B539" s="40" t="s">
        <v>618</v>
      </c>
      <c r="C539" s="39"/>
      <c r="D539" s="39"/>
      <c r="E539" s="39"/>
      <c r="F539" s="41">
        <v>9</v>
      </c>
      <c r="G539" s="39"/>
      <c r="H539" s="39"/>
      <c r="I539" s="39"/>
    </row>
    <row r="540" spans="1:9" ht="13.5" hidden="1" thickBot="1">
      <c r="A540" s="236" t="s">
        <v>547</v>
      </c>
      <c r="B540" s="40" t="s">
        <v>621</v>
      </c>
      <c r="C540" s="39"/>
      <c r="D540" s="39"/>
      <c r="E540" s="39"/>
      <c r="F540" s="41">
        <v>5</v>
      </c>
      <c r="G540" s="39"/>
      <c r="H540" s="39"/>
      <c r="I540" s="39"/>
    </row>
    <row r="541" spans="1:9" ht="13.5" hidden="1" thickBot="1">
      <c r="A541" s="237"/>
      <c r="B541" s="40" t="s">
        <v>618</v>
      </c>
      <c r="C541" s="39"/>
      <c r="D541" s="39"/>
      <c r="E541" s="39"/>
      <c r="F541" s="41">
        <v>10</v>
      </c>
      <c r="G541" s="39"/>
      <c r="H541" s="39"/>
      <c r="I541" s="39"/>
    </row>
    <row r="542" spans="1:9" ht="13.5" hidden="1" thickBot="1">
      <c r="A542" s="40" t="s">
        <v>548</v>
      </c>
      <c r="B542" s="40" t="s">
        <v>8</v>
      </c>
      <c r="C542" s="41">
        <v>2</v>
      </c>
      <c r="D542" s="39"/>
      <c r="E542" s="39"/>
      <c r="F542" s="39"/>
      <c r="G542" s="39"/>
      <c r="H542" s="39"/>
      <c r="I542" s="39"/>
    </row>
    <row r="543" spans="1:9" ht="13.5" hidden="1" thickBot="1">
      <c r="A543" s="40" t="s">
        <v>549</v>
      </c>
      <c r="B543" s="40" t="s">
        <v>618</v>
      </c>
      <c r="C543" s="39"/>
      <c r="D543" s="39"/>
      <c r="E543" s="39"/>
      <c r="F543" s="41">
        <v>10</v>
      </c>
      <c r="G543" s="39"/>
      <c r="H543" s="39"/>
      <c r="I543" s="39"/>
    </row>
    <row r="544" spans="1:9" ht="13.5" hidden="1" thickBot="1">
      <c r="A544" s="40" t="s">
        <v>550</v>
      </c>
      <c r="B544" s="40" t="s">
        <v>618</v>
      </c>
      <c r="C544" s="39"/>
      <c r="D544" s="39"/>
      <c r="E544" s="39"/>
      <c r="F544" s="41">
        <v>1</v>
      </c>
      <c r="G544" s="39"/>
      <c r="H544" s="39"/>
      <c r="I544" s="39"/>
    </row>
    <row r="545" spans="1:9" ht="13.5" hidden="1" thickBot="1">
      <c r="A545" s="40" t="s">
        <v>551</v>
      </c>
      <c r="B545" s="40" t="s">
        <v>618</v>
      </c>
      <c r="C545" s="39"/>
      <c r="D545" s="39"/>
      <c r="E545" s="39"/>
      <c r="F545" s="41">
        <v>3</v>
      </c>
      <c r="G545" s="39"/>
      <c r="H545" s="39"/>
      <c r="I545" s="39"/>
    </row>
    <row r="546" spans="1:9" ht="13.5" hidden="1" thickBot="1">
      <c r="A546" s="40" t="s">
        <v>552</v>
      </c>
      <c r="B546" s="40" t="s">
        <v>618</v>
      </c>
      <c r="C546" s="39"/>
      <c r="D546" s="39"/>
      <c r="E546" s="39"/>
      <c r="F546" s="41">
        <v>1</v>
      </c>
      <c r="G546" s="39"/>
      <c r="H546" s="39"/>
      <c r="I546" s="39"/>
    </row>
    <row r="547" spans="1:9" ht="13.5" hidden="1" thickBot="1">
      <c r="A547" s="40" t="s">
        <v>553</v>
      </c>
      <c r="B547" s="40" t="s">
        <v>618</v>
      </c>
      <c r="C547" s="39"/>
      <c r="D547" s="39"/>
      <c r="E547" s="39"/>
      <c r="F547" s="41">
        <v>1</v>
      </c>
      <c r="G547" s="39"/>
      <c r="H547" s="39"/>
      <c r="I547" s="39"/>
    </row>
    <row r="548" spans="1:9" ht="13.5" hidden="1" thickBot="1">
      <c r="A548" s="40" t="s">
        <v>554</v>
      </c>
      <c r="B548" s="40" t="s">
        <v>618</v>
      </c>
      <c r="C548" s="39"/>
      <c r="D548" s="39"/>
      <c r="E548" s="39"/>
      <c r="F548" s="41">
        <v>5</v>
      </c>
      <c r="G548" s="39"/>
      <c r="H548" s="39"/>
      <c r="I548" s="39"/>
    </row>
    <row r="549" spans="1:9" ht="13.5" hidden="1" thickBot="1">
      <c r="A549" s="40" t="s">
        <v>555</v>
      </c>
      <c r="B549" s="40" t="s">
        <v>618</v>
      </c>
      <c r="C549" s="39"/>
      <c r="D549" s="39"/>
      <c r="E549" s="39"/>
      <c r="F549" s="41">
        <v>6</v>
      </c>
      <c r="G549" s="39"/>
      <c r="H549" s="39"/>
      <c r="I549" s="39"/>
    </row>
    <row r="550" spans="1:9" ht="13.5" hidden="1" thickBot="1">
      <c r="A550" s="40" t="s">
        <v>556</v>
      </c>
      <c r="B550" s="40" t="s">
        <v>618</v>
      </c>
      <c r="C550" s="39"/>
      <c r="D550" s="39"/>
      <c r="E550" s="39"/>
      <c r="F550" s="41">
        <v>1</v>
      </c>
      <c r="G550" s="39"/>
      <c r="H550" s="39"/>
      <c r="I550" s="39"/>
    </row>
    <row r="551" spans="1:9" ht="13.5" hidden="1" thickBot="1">
      <c r="A551" s="40" t="s">
        <v>557</v>
      </c>
      <c r="B551" s="40" t="s">
        <v>19</v>
      </c>
      <c r="C551" s="39"/>
      <c r="D551" s="39"/>
      <c r="E551" s="39"/>
      <c r="F551" s="39"/>
      <c r="G551" s="41">
        <v>6</v>
      </c>
      <c r="H551" s="39"/>
      <c r="I551" s="39"/>
    </row>
    <row r="552" spans="1:9" ht="13.5" hidden="1" thickBot="1">
      <c r="A552" s="40" t="s">
        <v>558</v>
      </c>
      <c r="B552" s="40" t="s">
        <v>19</v>
      </c>
      <c r="C552" s="39"/>
      <c r="D552" s="39"/>
      <c r="E552" s="39"/>
      <c r="F552" s="39"/>
      <c r="G552" s="41">
        <v>6</v>
      </c>
      <c r="H552" s="39"/>
      <c r="I552" s="39"/>
    </row>
    <row r="553" spans="1:9" ht="13.5" hidden="1" thickBot="1">
      <c r="A553" s="40" t="s">
        <v>559</v>
      </c>
      <c r="B553" s="40" t="s">
        <v>19</v>
      </c>
      <c r="C553" s="39"/>
      <c r="D553" s="39"/>
      <c r="E553" s="39"/>
      <c r="F553" s="39"/>
      <c r="G553" s="41">
        <v>1</v>
      </c>
      <c r="H553" s="39"/>
      <c r="I553" s="39"/>
    </row>
    <row r="554" spans="1:9" ht="13.5" hidden="1" thickBot="1">
      <c r="A554" s="40" t="s">
        <v>560</v>
      </c>
      <c r="B554" s="40" t="s">
        <v>19</v>
      </c>
      <c r="C554" s="39"/>
      <c r="D554" s="39"/>
      <c r="E554" s="39"/>
      <c r="F554" s="39"/>
      <c r="G554" s="41">
        <v>1</v>
      </c>
      <c r="H554" s="39"/>
      <c r="I554" s="39"/>
    </row>
    <row r="555" spans="1:9" ht="13.5" hidden="1" thickBot="1">
      <c r="A555" s="40" t="s">
        <v>561</v>
      </c>
      <c r="B555" s="40" t="s">
        <v>19</v>
      </c>
      <c r="C555" s="39"/>
      <c r="D555" s="39"/>
      <c r="E555" s="39"/>
      <c r="F555" s="39"/>
      <c r="G555" s="41">
        <v>1</v>
      </c>
      <c r="H555" s="39"/>
      <c r="I555" s="39"/>
    </row>
    <row r="556" spans="1:9" ht="13.5" hidden="1" thickBot="1">
      <c r="A556" s="40" t="s">
        <v>562</v>
      </c>
      <c r="B556" s="40" t="s">
        <v>19</v>
      </c>
      <c r="C556" s="39"/>
      <c r="D556" s="39"/>
      <c r="E556" s="39"/>
      <c r="F556" s="39"/>
      <c r="G556" s="41">
        <v>1</v>
      </c>
      <c r="H556" s="39"/>
      <c r="I556" s="39"/>
    </row>
    <row r="557" spans="1:9" ht="13.5" hidden="1" thickBot="1">
      <c r="A557" s="40" t="s">
        <v>563</v>
      </c>
      <c r="B557" s="40" t="s">
        <v>19</v>
      </c>
      <c r="C557" s="39"/>
      <c r="D557" s="39"/>
      <c r="E557" s="39"/>
      <c r="F557" s="39"/>
      <c r="G557" s="41">
        <v>1</v>
      </c>
      <c r="H557" s="39"/>
      <c r="I557" s="39"/>
    </row>
    <row r="558" spans="1:9" ht="13.5" hidden="1" thickBot="1">
      <c r="A558" s="40" t="s">
        <v>564</v>
      </c>
      <c r="B558" s="40" t="s">
        <v>19</v>
      </c>
      <c r="C558" s="39"/>
      <c r="D558" s="39"/>
      <c r="E558" s="39"/>
      <c r="F558" s="39"/>
      <c r="G558" s="41">
        <v>21</v>
      </c>
      <c r="H558" s="39"/>
      <c r="I558" s="39"/>
    </row>
    <row r="559" spans="1:9" ht="13.5" hidden="1" thickBot="1">
      <c r="A559" s="40" t="s">
        <v>565</v>
      </c>
      <c r="B559" s="40" t="s">
        <v>19</v>
      </c>
      <c r="C559" s="39"/>
      <c r="D559" s="39"/>
      <c r="E559" s="39"/>
      <c r="F559" s="39"/>
      <c r="G559" s="41">
        <v>83</v>
      </c>
      <c r="H559" s="39"/>
      <c r="I559" s="39"/>
    </row>
    <row r="560" spans="1:9" ht="13.5" hidden="1" thickBot="1">
      <c r="A560" s="40" t="s">
        <v>566</v>
      </c>
      <c r="B560" s="40" t="s">
        <v>19</v>
      </c>
      <c r="C560" s="39"/>
      <c r="D560" s="39"/>
      <c r="E560" s="39"/>
      <c r="F560" s="39"/>
      <c r="G560" s="41">
        <v>62</v>
      </c>
      <c r="H560" s="39"/>
      <c r="I560" s="39"/>
    </row>
    <row r="561" spans="1:9" ht="13.5" hidden="1" thickBot="1">
      <c r="A561" s="40" t="s">
        <v>567</v>
      </c>
      <c r="B561" s="40" t="s">
        <v>19</v>
      </c>
      <c r="C561" s="39"/>
      <c r="D561" s="39"/>
      <c r="E561" s="39"/>
      <c r="F561" s="39"/>
      <c r="G561" s="41">
        <v>23</v>
      </c>
      <c r="H561" s="39"/>
      <c r="I561" s="39"/>
    </row>
    <row r="562" spans="1:9" ht="13.5" hidden="1" thickBot="1">
      <c r="A562" s="236" t="s">
        <v>568</v>
      </c>
      <c r="B562" s="40" t="s">
        <v>621</v>
      </c>
      <c r="C562" s="39"/>
      <c r="D562" s="39"/>
      <c r="E562" s="39"/>
      <c r="F562" s="41">
        <v>16</v>
      </c>
      <c r="G562" s="39"/>
      <c r="H562" s="39"/>
      <c r="I562" s="39"/>
    </row>
    <row r="563" spans="1:9" ht="13.5" hidden="1" thickBot="1">
      <c r="A563" s="237"/>
      <c r="B563" s="40" t="s">
        <v>618</v>
      </c>
      <c r="C563" s="39"/>
      <c r="D563" s="39"/>
      <c r="E563" s="39"/>
      <c r="F563" s="41">
        <v>2</v>
      </c>
      <c r="G563" s="39"/>
      <c r="H563" s="39"/>
      <c r="I563" s="39"/>
    </row>
    <row r="564" spans="1:9" ht="13.5" hidden="1" thickBot="1">
      <c r="A564" s="40" t="s">
        <v>569</v>
      </c>
      <c r="B564" s="40" t="s">
        <v>19</v>
      </c>
      <c r="C564" s="39"/>
      <c r="D564" s="39"/>
      <c r="E564" s="39"/>
      <c r="F564" s="39"/>
      <c r="G564" s="41">
        <v>9</v>
      </c>
      <c r="H564" s="39"/>
      <c r="I564" s="39"/>
    </row>
    <row r="565" spans="1:9" ht="13.5" hidden="1" thickBot="1">
      <c r="A565" s="40" t="s">
        <v>570</v>
      </c>
      <c r="B565" s="40" t="s">
        <v>19</v>
      </c>
      <c r="C565" s="39"/>
      <c r="D565" s="39"/>
      <c r="E565" s="39"/>
      <c r="F565" s="39"/>
      <c r="G565" s="41">
        <v>17</v>
      </c>
      <c r="H565" s="39"/>
      <c r="I565" s="39"/>
    </row>
    <row r="566" spans="1:9" ht="13.5" hidden="1" thickBot="1">
      <c r="A566" s="40" t="s">
        <v>571</v>
      </c>
      <c r="B566" s="40" t="s">
        <v>19</v>
      </c>
      <c r="C566" s="39"/>
      <c r="D566" s="39"/>
      <c r="E566" s="39"/>
      <c r="F566" s="39"/>
      <c r="G566" s="41">
        <v>30</v>
      </c>
      <c r="H566" s="39"/>
      <c r="I566" s="39"/>
    </row>
    <row r="567" spans="1:9" ht="13.5" hidden="1" thickBot="1">
      <c r="A567" s="40" t="s">
        <v>572</v>
      </c>
      <c r="B567" s="40" t="s">
        <v>19</v>
      </c>
      <c r="C567" s="39"/>
      <c r="D567" s="39"/>
      <c r="E567" s="39"/>
      <c r="F567" s="39"/>
      <c r="G567" s="41">
        <v>17</v>
      </c>
      <c r="H567" s="39"/>
      <c r="I567" s="39"/>
    </row>
    <row r="568" spans="1:9" ht="13.5" thickBot="1">
      <c r="A568" s="236" t="s">
        <v>573</v>
      </c>
      <c r="B568" s="40" t="s">
        <v>617</v>
      </c>
      <c r="C568" s="39"/>
      <c r="D568" s="39"/>
      <c r="E568" s="39"/>
      <c r="F568" s="39"/>
      <c r="G568" s="39"/>
      <c r="H568" s="39"/>
      <c r="I568" s="41">
        <v>1</v>
      </c>
    </row>
    <row r="569" spans="1:9" ht="13.5" hidden="1" thickBot="1">
      <c r="A569" s="237"/>
      <c r="B569" s="40" t="s">
        <v>19</v>
      </c>
      <c r="C569" s="39"/>
      <c r="D569" s="39"/>
      <c r="E569" s="39"/>
      <c r="F569" s="39"/>
      <c r="G569" s="41">
        <v>20</v>
      </c>
      <c r="H569" s="39"/>
      <c r="I569" s="39">
        <f>SUBTOTAL(9,I12:I568)</f>
        <v>191</v>
      </c>
    </row>
    <row r="570" spans="1:9" ht="13.5" hidden="1" thickBot="1">
      <c r="A570" s="40" t="s">
        <v>574</v>
      </c>
      <c r="B570" s="40" t="s">
        <v>19</v>
      </c>
      <c r="C570" s="39"/>
      <c r="D570" s="39"/>
      <c r="E570" s="39"/>
      <c r="F570" s="39"/>
      <c r="G570" s="41">
        <v>2</v>
      </c>
      <c r="H570" s="39"/>
      <c r="I570" s="39"/>
    </row>
    <row r="571" spans="1:9" ht="13.5" hidden="1" thickBot="1">
      <c r="A571" s="40" t="s">
        <v>575</v>
      </c>
      <c r="B571" s="40" t="s">
        <v>19</v>
      </c>
      <c r="C571" s="39"/>
      <c r="D571" s="39"/>
      <c r="E571" s="39"/>
      <c r="F571" s="39"/>
      <c r="G571" s="41">
        <v>9</v>
      </c>
      <c r="H571" s="39"/>
      <c r="I571" s="39"/>
    </row>
    <row r="572" spans="1:9" ht="13.5" hidden="1" thickBot="1">
      <c r="A572" s="40" t="s">
        <v>576</v>
      </c>
      <c r="B572" s="40" t="s">
        <v>19</v>
      </c>
      <c r="C572" s="39"/>
      <c r="D572" s="39"/>
      <c r="E572" s="39"/>
      <c r="F572" s="39"/>
      <c r="G572" s="41">
        <v>2</v>
      </c>
      <c r="H572" s="39"/>
      <c r="I572" s="39"/>
    </row>
    <row r="573" spans="1:9" ht="13.5" hidden="1" thickBot="1">
      <c r="A573" s="40" t="s">
        <v>577</v>
      </c>
      <c r="B573" s="40" t="s">
        <v>19</v>
      </c>
      <c r="C573" s="39"/>
      <c r="D573" s="39"/>
      <c r="E573" s="39"/>
      <c r="F573" s="39"/>
      <c r="G573" s="41">
        <v>2</v>
      </c>
      <c r="H573" s="39"/>
      <c r="I573" s="39"/>
    </row>
    <row r="574" spans="1:9" ht="13.5" hidden="1" thickBot="1">
      <c r="A574" s="40" t="s">
        <v>578</v>
      </c>
      <c r="B574" s="40" t="s">
        <v>19</v>
      </c>
      <c r="C574" s="39"/>
      <c r="D574" s="39"/>
      <c r="E574" s="39"/>
      <c r="F574" s="39"/>
      <c r="G574" s="41">
        <v>1</v>
      </c>
      <c r="H574" s="39"/>
      <c r="I574" s="39"/>
    </row>
    <row r="575" spans="1:9" ht="13.5" hidden="1" thickBot="1">
      <c r="A575" s="40" t="s">
        <v>579</v>
      </c>
      <c r="B575" s="40" t="s">
        <v>621</v>
      </c>
      <c r="C575" s="39"/>
      <c r="D575" s="39"/>
      <c r="E575" s="39"/>
      <c r="F575" s="41">
        <v>3</v>
      </c>
      <c r="G575" s="39"/>
      <c r="H575" s="39"/>
      <c r="I575" s="39"/>
    </row>
    <row r="576" spans="1:9" ht="13.5" hidden="1" thickBot="1">
      <c r="A576" s="40" t="s">
        <v>580</v>
      </c>
      <c r="B576" s="40" t="s">
        <v>618</v>
      </c>
      <c r="C576" s="39"/>
      <c r="D576" s="39"/>
      <c r="E576" s="39"/>
      <c r="F576" s="41">
        <v>1</v>
      </c>
      <c r="G576" s="39"/>
      <c r="H576" s="39"/>
      <c r="I576" s="39"/>
    </row>
    <row r="577" spans="1:9" ht="13.5" hidden="1" thickBot="1">
      <c r="A577" s="40" t="s">
        <v>581</v>
      </c>
      <c r="B577" s="40" t="s">
        <v>19</v>
      </c>
      <c r="C577" s="39"/>
      <c r="D577" s="39"/>
      <c r="E577" s="39"/>
      <c r="F577" s="39"/>
      <c r="G577" s="41">
        <v>1</v>
      </c>
      <c r="H577" s="39"/>
      <c r="I577" s="39"/>
    </row>
    <row r="578" spans="1:9" ht="13.5" hidden="1" thickBot="1">
      <c r="A578" s="236" t="s">
        <v>582</v>
      </c>
      <c r="B578" s="40" t="s">
        <v>619</v>
      </c>
      <c r="C578" s="39"/>
      <c r="D578" s="41">
        <v>7</v>
      </c>
      <c r="E578" s="39"/>
      <c r="F578" s="39"/>
      <c r="G578" s="39"/>
      <c r="H578" s="39"/>
      <c r="I578" s="39"/>
    </row>
    <row r="579" spans="1:9" ht="13.5" hidden="1" thickBot="1">
      <c r="A579" s="237"/>
      <c r="B579" s="40" t="s">
        <v>620</v>
      </c>
      <c r="C579" s="39"/>
      <c r="D579" s="41">
        <v>27</v>
      </c>
      <c r="E579" s="39"/>
      <c r="F579" s="39"/>
      <c r="G579" s="39"/>
      <c r="H579" s="39"/>
      <c r="I579" s="39"/>
    </row>
    <row r="580" spans="1:9" ht="13.5" hidden="1" thickBot="1">
      <c r="A580" s="40" t="s">
        <v>583</v>
      </c>
      <c r="B580" s="40" t="s">
        <v>620</v>
      </c>
      <c r="C580" s="39"/>
      <c r="D580" s="41">
        <v>1</v>
      </c>
      <c r="E580" s="39"/>
      <c r="F580" s="39"/>
      <c r="G580" s="39"/>
      <c r="H580" s="39"/>
      <c r="I580" s="39"/>
    </row>
    <row r="581" spans="1:9" ht="13.5" hidden="1" thickBot="1">
      <c r="A581" s="40" t="s">
        <v>584</v>
      </c>
      <c r="B581" s="40" t="s">
        <v>19</v>
      </c>
      <c r="C581" s="39"/>
      <c r="D581" s="39"/>
      <c r="E581" s="39"/>
      <c r="F581" s="39"/>
      <c r="G581" s="41">
        <v>1</v>
      </c>
      <c r="H581" s="39"/>
      <c r="I581" s="39"/>
    </row>
    <row r="582" spans="1:9" ht="13.5" hidden="1" thickBot="1">
      <c r="A582" s="40" t="s">
        <v>585</v>
      </c>
      <c r="B582" s="40" t="s">
        <v>621</v>
      </c>
      <c r="C582" s="39"/>
      <c r="D582" s="39"/>
      <c r="E582" s="39"/>
      <c r="F582" s="41">
        <v>1</v>
      </c>
      <c r="G582" s="39"/>
      <c r="H582" s="39"/>
      <c r="I582" s="39"/>
    </row>
    <row r="583" spans="1:9" ht="13.5" hidden="1" thickBot="1">
      <c r="A583" s="40" t="s">
        <v>586</v>
      </c>
      <c r="B583" s="40" t="s">
        <v>621</v>
      </c>
      <c r="C583" s="39"/>
      <c r="D583" s="39"/>
      <c r="E583" s="39"/>
      <c r="F583" s="41">
        <v>1</v>
      </c>
      <c r="G583" s="39"/>
      <c r="H583" s="39"/>
      <c r="I583" s="39"/>
    </row>
    <row r="584" spans="1:9" ht="13.5" hidden="1" thickBot="1">
      <c r="A584" s="40" t="s">
        <v>587</v>
      </c>
      <c r="B584" s="40" t="s">
        <v>621</v>
      </c>
      <c r="C584" s="39"/>
      <c r="D584" s="39"/>
      <c r="E584" s="39"/>
      <c r="F584" s="41">
        <v>1</v>
      </c>
      <c r="G584" s="39"/>
      <c r="H584" s="39"/>
      <c r="I584" s="39"/>
    </row>
    <row r="585" spans="1:9" ht="13.5" hidden="1" thickBot="1">
      <c r="A585" s="40" t="s">
        <v>588</v>
      </c>
      <c r="B585" s="40" t="s">
        <v>621</v>
      </c>
      <c r="C585" s="39"/>
      <c r="D585" s="39"/>
      <c r="E585" s="39"/>
      <c r="F585" s="41">
        <v>4</v>
      </c>
      <c r="G585" s="39"/>
      <c r="H585" s="39"/>
      <c r="I585" s="39"/>
    </row>
    <row r="586" spans="1:9" ht="13.5" hidden="1" thickBot="1">
      <c r="A586" s="40" t="s">
        <v>589</v>
      </c>
      <c r="B586" s="40" t="s">
        <v>621</v>
      </c>
      <c r="C586" s="39"/>
      <c r="D586" s="39"/>
      <c r="E586" s="39"/>
      <c r="F586" s="41">
        <v>1</v>
      </c>
      <c r="G586" s="39"/>
      <c r="H586" s="39"/>
      <c r="I586" s="39"/>
    </row>
    <row r="587" spans="1:9" ht="13.5" hidden="1" thickBot="1">
      <c r="A587" s="40" t="s">
        <v>590</v>
      </c>
      <c r="B587" s="40" t="s">
        <v>621</v>
      </c>
      <c r="C587" s="39"/>
      <c r="D587" s="39"/>
      <c r="E587" s="39"/>
      <c r="F587" s="41">
        <v>3</v>
      </c>
      <c r="G587" s="39"/>
      <c r="H587" s="39"/>
      <c r="I587" s="39"/>
    </row>
    <row r="588" spans="1:9" ht="13.5" hidden="1" thickBot="1">
      <c r="A588" s="40" t="s">
        <v>591</v>
      </c>
      <c r="B588" s="40" t="s">
        <v>621</v>
      </c>
      <c r="C588" s="39"/>
      <c r="D588" s="39"/>
      <c r="E588" s="39"/>
      <c r="F588" s="41">
        <v>2</v>
      </c>
      <c r="G588" s="39"/>
      <c r="H588" s="39"/>
      <c r="I588" s="39"/>
    </row>
    <row r="589" spans="1:9" ht="13.5" hidden="1" thickBot="1">
      <c r="A589" s="40" t="s">
        <v>592</v>
      </c>
      <c r="B589" s="40" t="s">
        <v>621</v>
      </c>
      <c r="C589" s="39"/>
      <c r="D589" s="39"/>
      <c r="E589" s="39"/>
      <c r="F589" s="41">
        <v>5</v>
      </c>
      <c r="G589" s="39"/>
      <c r="H589" s="39"/>
      <c r="I589" s="39"/>
    </row>
    <row r="590" spans="1:9" ht="13.5" hidden="1" thickBot="1">
      <c r="A590" s="40" t="s">
        <v>593</v>
      </c>
      <c r="B590" s="40" t="s">
        <v>621</v>
      </c>
      <c r="C590" s="39"/>
      <c r="D590" s="39"/>
      <c r="E590" s="39"/>
      <c r="F590" s="41">
        <v>7</v>
      </c>
      <c r="G590" s="39"/>
      <c r="H590" s="39"/>
      <c r="I590" s="39"/>
    </row>
    <row r="591" spans="1:9" ht="13.5" hidden="1" thickBot="1">
      <c r="A591" s="40" t="s">
        <v>594</v>
      </c>
      <c r="B591" s="40" t="s">
        <v>621</v>
      </c>
      <c r="C591" s="39"/>
      <c r="D591" s="39"/>
      <c r="E591" s="39"/>
      <c r="F591" s="41">
        <v>8</v>
      </c>
      <c r="G591" s="39"/>
      <c r="H591" s="39"/>
      <c r="I591" s="39"/>
    </row>
    <row r="592" spans="1:9" ht="13.5" hidden="1" thickBot="1">
      <c r="A592" s="40" t="s">
        <v>595</v>
      </c>
      <c r="B592" s="40" t="s">
        <v>621</v>
      </c>
      <c r="C592" s="39"/>
      <c r="D592" s="39"/>
      <c r="E592" s="39"/>
      <c r="F592" s="41">
        <v>3</v>
      </c>
      <c r="G592" s="39"/>
      <c r="H592" s="39"/>
      <c r="I592" s="39"/>
    </row>
    <row r="593" spans="1:9" ht="13.5" hidden="1" thickBot="1">
      <c r="A593" s="40" t="s">
        <v>596</v>
      </c>
      <c r="B593" s="40" t="s">
        <v>621</v>
      </c>
      <c r="C593" s="39"/>
      <c r="D593" s="39"/>
      <c r="E593" s="39"/>
      <c r="F593" s="41">
        <v>3</v>
      </c>
      <c r="G593" s="39"/>
      <c r="H593" s="39"/>
      <c r="I593" s="39"/>
    </row>
    <row r="594" spans="1:9" ht="13.5" hidden="1" thickBot="1">
      <c r="A594" s="236" t="s">
        <v>597</v>
      </c>
      <c r="B594" s="40" t="s">
        <v>621</v>
      </c>
      <c r="C594" s="39"/>
      <c r="D594" s="39"/>
      <c r="E594" s="39"/>
      <c r="F594" s="41">
        <v>2</v>
      </c>
      <c r="G594" s="39"/>
      <c r="H594" s="39"/>
      <c r="I594" s="39"/>
    </row>
    <row r="595" spans="1:9" ht="13.5" hidden="1" thickBot="1">
      <c r="A595" s="237"/>
      <c r="B595" s="40" t="s">
        <v>618</v>
      </c>
      <c r="C595" s="39"/>
      <c r="D595" s="39"/>
      <c r="E595" s="39"/>
      <c r="F595" s="41">
        <v>8</v>
      </c>
      <c r="G595" s="39"/>
      <c r="H595" s="39"/>
      <c r="I595" s="39"/>
    </row>
    <row r="596" spans="1:9" ht="13.5" hidden="1" thickBot="1">
      <c r="A596" s="40" t="s">
        <v>598</v>
      </c>
      <c r="B596" s="40" t="s">
        <v>618</v>
      </c>
      <c r="C596" s="39"/>
      <c r="D596" s="39"/>
      <c r="E596" s="39"/>
      <c r="F596" s="41">
        <v>35</v>
      </c>
      <c r="G596" s="39"/>
      <c r="H596" s="39"/>
      <c r="I596" s="39"/>
    </row>
    <row r="597" spans="1:9" ht="13.5" hidden="1" thickBot="1">
      <c r="A597" s="40" t="s">
        <v>599</v>
      </c>
      <c r="B597" s="40" t="s">
        <v>19</v>
      </c>
      <c r="C597" s="39"/>
      <c r="D597" s="39"/>
      <c r="E597" s="39"/>
      <c r="F597" s="39"/>
      <c r="G597" s="41">
        <v>2</v>
      </c>
      <c r="H597" s="39"/>
      <c r="I597" s="39"/>
    </row>
    <row r="598" spans="1:9" ht="13.5" hidden="1" thickBot="1">
      <c r="A598" s="40" t="s">
        <v>600</v>
      </c>
      <c r="B598" s="40" t="s">
        <v>19</v>
      </c>
      <c r="C598" s="39"/>
      <c r="D598" s="39"/>
      <c r="E598" s="39"/>
      <c r="F598" s="39"/>
      <c r="G598" s="41">
        <v>15</v>
      </c>
      <c r="H598" s="39"/>
      <c r="I598" s="39"/>
    </row>
    <row r="599" spans="1:9" ht="13.5" hidden="1" thickBot="1">
      <c r="A599" s="40" t="s">
        <v>601</v>
      </c>
      <c r="B599" s="40" t="s">
        <v>619</v>
      </c>
      <c r="C599" s="39"/>
      <c r="D599" s="41">
        <v>2</v>
      </c>
      <c r="E599" s="39"/>
      <c r="F599" s="39"/>
      <c r="G599" s="39"/>
      <c r="H599" s="39"/>
      <c r="I599" s="39"/>
    </row>
    <row r="600" spans="1:9" ht="13.5" hidden="1" thickBot="1">
      <c r="A600" s="40" t="s">
        <v>602</v>
      </c>
      <c r="B600" s="40" t="s">
        <v>19</v>
      </c>
      <c r="C600" s="39"/>
      <c r="D600" s="39"/>
      <c r="E600" s="39"/>
      <c r="F600" s="39"/>
      <c r="G600" s="41">
        <v>1</v>
      </c>
      <c r="H600" s="39"/>
      <c r="I600" s="39"/>
    </row>
    <row r="601" spans="1:9" ht="13.5" hidden="1" thickBot="1">
      <c r="A601" s="40" t="s">
        <v>603</v>
      </c>
      <c r="B601" s="40" t="s">
        <v>619</v>
      </c>
      <c r="C601" s="39"/>
      <c r="D601" s="41">
        <v>1</v>
      </c>
      <c r="E601" s="39"/>
      <c r="F601" s="39"/>
      <c r="G601" s="39"/>
      <c r="H601" s="39"/>
      <c r="I601" s="39"/>
    </row>
    <row r="602" spans="1:9" ht="13.5" hidden="1" thickBot="1">
      <c r="A602" s="40" t="s">
        <v>604</v>
      </c>
      <c r="B602" s="40" t="s">
        <v>619</v>
      </c>
      <c r="C602" s="39"/>
      <c r="D602" s="41">
        <v>1</v>
      </c>
      <c r="E602" s="39"/>
      <c r="F602" s="39"/>
      <c r="G602" s="39"/>
      <c r="H602" s="39"/>
      <c r="I602" s="39"/>
    </row>
    <row r="603" spans="1:9" ht="13.5" hidden="1" thickBot="1">
      <c r="A603" s="236" t="s">
        <v>605</v>
      </c>
      <c r="B603" s="40" t="s">
        <v>619</v>
      </c>
      <c r="C603" s="39"/>
      <c r="D603" s="41">
        <v>2</v>
      </c>
      <c r="E603" s="39"/>
      <c r="F603" s="39"/>
      <c r="G603" s="39"/>
      <c r="H603" s="39"/>
      <c r="I603" s="39"/>
    </row>
    <row r="604" spans="1:9" ht="13.5" hidden="1" thickBot="1">
      <c r="A604" s="237"/>
      <c r="B604" s="40" t="s">
        <v>620</v>
      </c>
      <c r="C604" s="39"/>
      <c r="D604" s="41">
        <v>3</v>
      </c>
      <c r="E604" s="39"/>
      <c r="F604" s="39"/>
      <c r="G604" s="39"/>
      <c r="H604" s="39"/>
      <c r="I604" s="39"/>
    </row>
    <row r="605" spans="1:9" ht="13.5" hidden="1" thickBot="1">
      <c r="A605" s="40" t="s">
        <v>606</v>
      </c>
      <c r="B605" s="40" t="s">
        <v>619</v>
      </c>
      <c r="C605" s="39"/>
      <c r="D605" s="41">
        <v>1</v>
      </c>
      <c r="E605" s="39"/>
      <c r="F605" s="39"/>
      <c r="G605" s="39"/>
      <c r="H605" s="39"/>
      <c r="I605" s="39"/>
    </row>
    <row r="606" spans="1:9" ht="13.5" hidden="1" thickBot="1">
      <c r="A606" s="236" t="s">
        <v>607</v>
      </c>
      <c r="B606" s="40" t="s">
        <v>619</v>
      </c>
      <c r="C606" s="39"/>
      <c r="D606" s="41">
        <v>3</v>
      </c>
      <c r="E606" s="39"/>
      <c r="F606" s="39"/>
      <c r="G606" s="39"/>
      <c r="H606" s="39"/>
      <c r="I606" s="39"/>
    </row>
    <row r="607" spans="1:9" ht="13.5" hidden="1" thickBot="1">
      <c r="A607" s="237"/>
      <c r="B607" s="40" t="s">
        <v>620</v>
      </c>
      <c r="C607" s="39"/>
      <c r="D607" s="41">
        <v>1</v>
      </c>
      <c r="E607" s="39"/>
      <c r="F607" s="39"/>
      <c r="G607" s="39"/>
      <c r="H607" s="39"/>
      <c r="I607" s="39"/>
    </row>
    <row r="608" spans="1:9" ht="13.5" hidden="1" thickBot="1">
      <c r="A608" s="40" t="s">
        <v>608</v>
      </c>
      <c r="B608" s="40" t="s">
        <v>621</v>
      </c>
      <c r="C608" s="39"/>
      <c r="D608" s="39"/>
      <c r="E608" s="39"/>
      <c r="F608" s="41">
        <v>1</v>
      </c>
      <c r="G608" s="39"/>
      <c r="H608" s="39"/>
      <c r="I608" s="39"/>
    </row>
    <row r="609" spans="8:14" ht="12.75" customHeight="1">
      <c r="H609" t="s">
        <v>625</v>
      </c>
      <c r="I609" s="47">
        <f>SUBTOTAL(9,I2:I568)</f>
        <v>7350</v>
      </c>
      <c r="J609" s="55" t="s">
        <v>626</v>
      </c>
      <c r="K609" s="55"/>
      <c r="L609" s="55"/>
      <c r="M609" s="55"/>
      <c r="N609" s="55"/>
    </row>
  </sheetData>
  <autoFilter ref="A1:J608" xr:uid="{00000000-0009-0000-0000-000007000000}">
    <filterColumn colId="1">
      <filters>
        <filter val="Casual Hourly"/>
      </filters>
    </filterColumn>
  </autoFilter>
  <mergeCells count="84">
    <mergeCell ref="A606:A607"/>
    <mergeCell ref="A523:A524"/>
    <mergeCell ref="A525:A526"/>
    <mergeCell ref="A527:A528"/>
    <mergeCell ref="A532:A533"/>
    <mergeCell ref="A538:A539"/>
    <mergeCell ref="A540:A541"/>
    <mergeCell ref="A562:A563"/>
    <mergeCell ref="A568:A569"/>
    <mergeCell ref="A578:A579"/>
    <mergeCell ref="A594:A595"/>
    <mergeCell ref="A603:A604"/>
    <mergeCell ref="A515:A516"/>
    <mergeCell ref="A457:A458"/>
    <mergeCell ref="A459:A460"/>
    <mergeCell ref="A461:A462"/>
    <mergeCell ref="A464:A465"/>
    <mergeCell ref="A467:A468"/>
    <mergeCell ref="A482:A483"/>
    <mergeCell ref="A485:A486"/>
    <mergeCell ref="A487:A488"/>
    <mergeCell ref="A493:A494"/>
    <mergeCell ref="A500:A501"/>
    <mergeCell ref="A506:A507"/>
    <mergeCell ref="A455:A456"/>
    <mergeCell ref="A358:A359"/>
    <mergeCell ref="A362:A363"/>
    <mergeCell ref="A371:A372"/>
    <mergeCell ref="A382:A383"/>
    <mergeCell ref="A412:A413"/>
    <mergeCell ref="A414:A415"/>
    <mergeCell ref="A417:A418"/>
    <mergeCell ref="A435:A436"/>
    <mergeCell ref="A442:A443"/>
    <mergeCell ref="A444:A445"/>
    <mergeCell ref="A453:A454"/>
    <mergeCell ref="A356:A357"/>
    <mergeCell ref="A259:A260"/>
    <mergeCell ref="A266:A267"/>
    <mergeCell ref="A268:A269"/>
    <mergeCell ref="A286:A287"/>
    <mergeCell ref="A288:A289"/>
    <mergeCell ref="A315:A316"/>
    <mergeCell ref="A333:A334"/>
    <mergeCell ref="A335:A336"/>
    <mergeCell ref="A342:A343"/>
    <mergeCell ref="A345:A346"/>
    <mergeCell ref="A353:A355"/>
    <mergeCell ref="A256:A257"/>
    <mergeCell ref="A142:A143"/>
    <mergeCell ref="A147:A148"/>
    <mergeCell ref="A159:A160"/>
    <mergeCell ref="A177:A178"/>
    <mergeCell ref="A179:A180"/>
    <mergeCell ref="A207:A208"/>
    <mergeCell ref="A211:A212"/>
    <mergeCell ref="A217:A219"/>
    <mergeCell ref="A226:A227"/>
    <mergeCell ref="A236:A237"/>
    <mergeCell ref="A254:A255"/>
    <mergeCell ref="A139:A140"/>
    <mergeCell ref="A66:A67"/>
    <mergeCell ref="A68:A69"/>
    <mergeCell ref="A72:A73"/>
    <mergeCell ref="A79:A80"/>
    <mergeCell ref="A83:A84"/>
    <mergeCell ref="A92:A93"/>
    <mergeCell ref="A94:A95"/>
    <mergeCell ref="A96:A97"/>
    <mergeCell ref="A109:A110"/>
    <mergeCell ref="A111:A112"/>
    <mergeCell ref="A131:A132"/>
    <mergeCell ref="A54:A55"/>
    <mergeCell ref="A12:A13"/>
    <mergeCell ref="A17:A18"/>
    <mergeCell ref="A19:A20"/>
    <mergeCell ref="A21:A22"/>
    <mergeCell ref="A23:A24"/>
    <mergeCell ref="A26:A27"/>
    <mergeCell ref="A29:A30"/>
    <mergeCell ref="A31:A32"/>
    <mergeCell ref="A33:A34"/>
    <mergeCell ref="A44:A45"/>
    <mergeCell ref="A49:A50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8</vt:i4>
      </vt:variant>
      <vt:variant>
        <vt:lpstr>Named Ranges</vt:lpstr>
      </vt:variant>
      <vt:variant>
        <vt:i4>1</vt:i4>
      </vt:variant>
    </vt:vector>
  </HeadingPairs>
  <TitlesOfParts>
    <vt:vector size="9" baseType="lpstr">
      <vt:lpstr>Personnel FT &amp; PT-HC &amp; Percent </vt:lpstr>
      <vt:lpstr>e-Data RAW</vt:lpstr>
      <vt:lpstr>e-Data FT &amp; PT by Tenure</vt:lpstr>
      <vt:lpstr>e-Data FT&amp;PT by Employee Group</vt:lpstr>
      <vt:lpstr>e-Data RAW - Grad Appts.</vt:lpstr>
      <vt:lpstr>e-Data Filtered by TA &amp; RA</vt:lpstr>
      <vt:lpstr>e-Data RAW - Stdnt Employees</vt:lpstr>
      <vt:lpstr>e-Data Filtered by Hourly</vt:lpstr>
      <vt:lpstr>'Personnel FT &amp; PT-HC &amp; Percent '!Print_Area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Gahn, Sandra W [I RES]</dc:creator>
  <cp:lastModifiedBy>Andringa, Chris [I RES]</cp:lastModifiedBy>
  <cp:lastPrinted>2025-03-04T17:02:41Z</cp:lastPrinted>
  <dcterms:created xsi:type="dcterms:W3CDTF">1998-11-25T17:45:49Z</dcterms:created>
  <dcterms:modified xsi:type="dcterms:W3CDTF">2025-03-04T20:39:44Z</dcterms:modified>
</cp:coreProperties>
</file>