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985C3F8D-0D1E-4901-9296-C8FCB276374F}" xr6:coauthVersionLast="47" xr6:coauthVersionMax="47" xr10:uidLastSave="{00000000-0000-0000-0000-000000000000}"/>
  <bookViews>
    <workbookView xWindow="30330" yWindow="750" windowWidth="26760" windowHeight="16500" tabRatio="744" xr2:uid="{00000000-000D-0000-FFFF-FFFF00000000}"/>
  </bookViews>
  <sheets>
    <sheet name="Headcount &amp; FTE by Class" sheetId="1" r:id="rId1"/>
    <sheet name="Data for Chart" sheetId="2" state="hidden" r:id="rId2"/>
  </sheets>
  <definedNames>
    <definedName name="_xlnm.Print_Area" localSheetId="0">'Headcount &amp; FTE by Class'!$A$1:$AL$67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6" i="1" l="1"/>
  <c r="AK30" i="1" l="1"/>
  <c r="AJ16" i="1"/>
  <c r="AJ30" i="1"/>
  <c r="AH16" i="1"/>
  <c r="AL16" i="1"/>
  <c r="AI16" i="1"/>
  <c r="AL30" i="1"/>
  <c r="AI30" i="1"/>
  <c r="AH30" i="1" l="1"/>
  <c r="AG30" i="1" l="1"/>
  <c r="AG16" i="1"/>
  <c r="AF30" i="1" l="1"/>
  <c r="AF16" i="1"/>
  <c r="AD30" i="1" l="1"/>
  <c r="AD16" i="1"/>
  <c r="AE30" i="1"/>
  <c r="AE16" i="1"/>
  <c r="AC16" i="1" l="1"/>
  <c r="Y29" i="1" l="1"/>
  <c r="AC30" i="1" l="1"/>
  <c r="Z30" i="1" l="1"/>
  <c r="AB30" i="1" l="1"/>
  <c r="AB16" i="1"/>
  <c r="AA30" i="1" l="1"/>
  <c r="AA16" i="1"/>
  <c r="D29" i="1" l="1"/>
  <c r="D30" i="1" s="1"/>
  <c r="E29" i="1"/>
  <c r="E30" i="1" s="1"/>
  <c r="F29" i="1"/>
  <c r="F30" i="1" s="1"/>
  <c r="G29" i="1"/>
  <c r="G30" i="1" s="1"/>
  <c r="H29" i="1"/>
  <c r="H30" i="1" s="1"/>
  <c r="I29" i="1"/>
  <c r="I30" i="1" s="1"/>
  <c r="J29" i="1"/>
  <c r="J30" i="1" s="1"/>
  <c r="K29" i="1"/>
  <c r="K30" i="1" s="1"/>
  <c r="L29" i="1"/>
  <c r="L30" i="1" s="1"/>
  <c r="M29" i="1"/>
  <c r="N29" i="1"/>
  <c r="N30" i="1" s="1"/>
  <c r="O29" i="1"/>
  <c r="O30" i="1" s="1"/>
  <c r="P29" i="1"/>
  <c r="P30" i="1" s="1"/>
  <c r="Q29" i="1"/>
  <c r="Q30" i="1" s="1"/>
  <c r="R29" i="1"/>
  <c r="R30" i="1" s="1"/>
  <c r="S29" i="1"/>
  <c r="T29" i="1"/>
  <c r="T30" i="1" s="1"/>
  <c r="U29" i="1"/>
  <c r="U30" i="1" s="1"/>
  <c r="V29" i="1"/>
  <c r="V30" i="1" s="1"/>
  <c r="W29" i="1"/>
  <c r="W30" i="1" s="1"/>
  <c r="X29" i="1"/>
  <c r="X30" i="1" s="1"/>
  <c r="Y30" i="1"/>
  <c r="C29" i="1"/>
  <c r="C30" i="1" s="1"/>
  <c r="U15" i="1"/>
  <c r="U16" i="1" s="1"/>
  <c r="T15" i="1"/>
  <c r="T16" i="1" s="1"/>
  <c r="S15" i="1"/>
  <c r="S16" i="1" s="1"/>
  <c r="R15" i="1"/>
  <c r="R16" i="1" s="1"/>
  <c r="Q15" i="1"/>
  <c r="Q16" i="1" s="1"/>
  <c r="P15" i="1"/>
  <c r="O15" i="1"/>
  <c r="N15" i="1"/>
  <c r="N16" i="1" s="1"/>
  <c r="M15" i="1"/>
  <c r="L15" i="1"/>
  <c r="L16" i="1" s="1"/>
  <c r="K15" i="1"/>
  <c r="K16" i="1" s="1"/>
  <c r="J15" i="1"/>
  <c r="J16" i="1" s="1"/>
  <c r="I15" i="1"/>
  <c r="I16" i="1" s="1"/>
  <c r="H15" i="1"/>
  <c r="H16" i="1" s="1"/>
  <c r="G15" i="1"/>
  <c r="G16" i="1" s="1"/>
  <c r="F15" i="1"/>
  <c r="F16" i="1" s="1"/>
  <c r="E15" i="1"/>
  <c r="E16" i="1" s="1"/>
  <c r="D15" i="1"/>
  <c r="D16" i="1" s="1"/>
  <c r="C15" i="1"/>
  <c r="C16" i="1" s="1"/>
  <c r="W15" i="1"/>
  <c r="W16" i="1" s="1"/>
  <c r="X15" i="1"/>
  <c r="X16" i="1" s="1"/>
  <c r="Y15" i="1"/>
  <c r="Y16" i="1" s="1"/>
  <c r="Z15" i="1"/>
  <c r="Z16" i="1" s="1"/>
  <c r="V15" i="1"/>
  <c r="V16" i="1" s="1"/>
  <c r="S26" i="1" l="1"/>
  <c r="S30" i="1" s="1"/>
  <c r="P12" i="1"/>
  <c r="P16" i="1" s="1"/>
  <c r="O12" i="1"/>
  <c r="O16" i="1" s="1"/>
  <c r="M26" i="1"/>
  <c r="M30" i="1" s="1"/>
  <c r="M12" i="1"/>
  <c r="M16" i="1" s="1"/>
</calcChain>
</file>

<file path=xl/sharedStrings.xml><?xml version="1.0" encoding="utf-8"?>
<sst xmlns="http://schemas.openxmlformats.org/spreadsheetml/2006/main" count="84" uniqueCount="52">
  <si>
    <t xml:space="preserve"> </t>
  </si>
  <si>
    <t>Merit</t>
  </si>
  <si>
    <t>Student Hourly</t>
  </si>
  <si>
    <t>Non-Student Hourly</t>
  </si>
  <si>
    <t>Headcount</t>
  </si>
  <si>
    <t xml:space="preserve">Faculty </t>
  </si>
  <si>
    <t>Professional and Scientific</t>
  </si>
  <si>
    <t xml:space="preserve"> October Payroll</t>
  </si>
  <si>
    <t>Pre/Post Doctoral</t>
  </si>
  <si>
    <t>Graduate Assistants</t>
  </si>
  <si>
    <t>FTE</t>
  </si>
  <si>
    <t xml:space="preserve"> All Employees</t>
  </si>
  <si>
    <t xml:space="preserve"> HEADCOUNT</t>
  </si>
  <si>
    <t xml:space="preserve">  ---</t>
  </si>
  <si>
    <r>
      <rPr>
        <b/>
        <sz val="8"/>
        <color theme="0"/>
        <rFont val="Univers 55"/>
      </rPr>
      <t>A</t>
    </r>
    <r>
      <rPr>
        <b/>
        <sz val="8"/>
        <rFont val="Univers 55"/>
        <family val="2"/>
      </rPr>
      <t>2007</t>
    </r>
  </si>
  <si>
    <r>
      <rPr>
        <b/>
        <sz val="8"/>
        <color theme="0"/>
        <rFont val="Univers 55"/>
      </rPr>
      <t>A</t>
    </r>
    <r>
      <rPr>
        <b/>
        <sz val="8"/>
        <rFont val="Univers 55"/>
        <family val="2"/>
      </rPr>
      <t>2008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</si>
  <si>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2009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</si>
  <si>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2010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</si>
  <si>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2011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</si>
  <si>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2012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</si>
  <si>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2013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</si>
  <si>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2014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</si>
  <si>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2015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</si>
  <si>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2016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</si>
  <si>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2017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</si>
  <si>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2007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</si>
  <si>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2008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</si>
  <si>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2009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</si>
  <si>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2010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</si>
  <si>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2011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</si>
  <si>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2012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</si>
  <si>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2013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</si>
  <si>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2014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</si>
  <si>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2015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</si>
  <si>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2016</t>
    </r>
  </si>
  <si>
    <r>
      <rPr>
        <b/>
        <sz val="9"/>
        <color theme="0"/>
        <rFont val="Univers 55"/>
        <family val="2"/>
      </rPr>
      <t>A</t>
    </r>
    <r>
      <rPr>
        <b/>
        <sz val="9"/>
        <rFont val="Univers 55"/>
        <family val="2"/>
      </rPr>
      <t>2017</t>
    </r>
  </si>
  <si>
    <r>
      <rPr>
        <sz val="8"/>
        <color theme="0" tint="-4.9989318521683403E-2"/>
        <rFont val="Univers 55"/>
      </rPr>
      <t>...…..</t>
    </r>
    <r>
      <rPr>
        <sz val="8"/>
        <rFont val="Univers 55"/>
        <family val="2"/>
      </rPr>
      <t>0</t>
    </r>
  </si>
  <si>
    <r>
      <t xml:space="preserve"> FULL-TIME EQUIVALENT (FTE)</t>
    </r>
    <r>
      <rPr>
        <vertAlign val="superscript"/>
        <sz val="10"/>
        <rFont val="Univers 55"/>
      </rPr>
      <t>1</t>
    </r>
  </si>
  <si>
    <t>Visiting Scientists without Faculty Rank</t>
  </si>
  <si>
    <r>
      <t xml:space="preserve">  </t>
    </r>
    <r>
      <rPr>
        <sz val="7"/>
        <rFont val="Univers 55"/>
      </rPr>
      <t xml:space="preserve"> </t>
    </r>
    <r>
      <rPr>
        <sz val="9"/>
        <rFont val="Univers 55"/>
      </rPr>
      <t xml:space="preserve"> </t>
    </r>
    <r>
      <rPr>
        <sz val="8"/>
        <rFont val="Univers 55"/>
        <family val="2"/>
      </rPr>
      <t>8,724</t>
    </r>
    <r>
      <rPr>
        <sz val="1"/>
        <rFont val="Univers 55"/>
      </rPr>
      <t xml:space="preserve"> </t>
    </r>
    <r>
      <rPr>
        <vertAlign val="superscript"/>
        <sz val="9"/>
        <rFont val="Univers 55"/>
      </rPr>
      <t>5</t>
    </r>
  </si>
  <si>
    <t xml:space="preserve">   Last Updated: 12/15/2025</t>
  </si>
  <si>
    <t>Personnel Headcount and FTE by Classification</t>
  </si>
  <si>
    <r>
      <rPr>
        <vertAlign val="superscript"/>
        <sz val="7"/>
        <rFont val="Univers 45 Light"/>
      </rPr>
      <t xml:space="preserve">1 </t>
    </r>
    <r>
      <rPr>
        <sz val="8"/>
        <rFont val="Univers 55"/>
      </rPr>
      <t>As of 2019, data reflects Workday values as of the Oct 31</t>
    </r>
    <r>
      <rPr>
        <vertAlign val="superscript"/>
        <sz val="8"/>
        <rFont val="Univers 55"/>
      </rPr>
      <t>st</t>
    </r>
    <r>
      <rPr>
        <sz val="8"/>
        <rFont val="Univers 55"/>
      </rPr>
      <t xml:space="preserve"> snapshot. Prior data was based on e-data Warehouse values.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</si>
  <si>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2018</t>
    </r>
  </si>
  <si>
    <r>
      <rPr>
        <vertAlign val="superscript"/>
        <sz val="8"/>
        <rFont val="Univers 55"/>
      </rPr>
      <t xml:space="preserve">2 </t>
    </r>
    <r>
      <rPr>
        <sz val="8"/>
        <rFont val="Univers 55"/>
      </rPr>
      <t>Starting 2019, Student Hourly headcount includes all Student Hourly employees and not just those who were paid in October as in previous years</t>
    </r>
  </si>
  <si>
    <r>
      <rPr>
        <vertAlign val="superscript"/>
        <sz val="8"/>
        <rFont val="Univers 55"/>
      </rPr>
      <t xml:space="preserve">3 </t>
    </r>
    <r>
      <rPr>
        <sz val="8"/>
        <rFont val="Univers 55"/>
      </rPr>
      <t xml:space="preserve">Beginning 2019, FTE is based on the fraction of each person’s annual appointment in their primary department for which they are receiving the most funding. 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</si>
  <si>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2019</t>
    </r>
    <r>
      <rPr>
        <b/>
        <vertAlign val="superscript"/>
        <sz val="9"/>
        <rFont val="Univers 55"/>
      </rPr>
      <t>1,2</t>
    </r>
  </si>
  <si>
    <r>
      <rPr>
        <b/>
        <sz val="9"/>
        <color theme="0"/>
        <rFont val="Univers 55"/>
      </rPr>
      <t>A</t>
    </r>
    <r>
      <rPr>
        <b/>
        <sz val="9"/>
        <rFont val="Univers 55"/>
      </rPr>
      <t>2019</t>
    </r>
    <r>
      <rPr>
        <vertAlign val="superscript"/>
        <sz val="10"/>
        <rFont val="Univers 55"/>
      </rPr>
      <t>1,3</t>
    </r>
  </si>
  <si>
    <t>Contract</t>
  </si>
  <si>
    <t xml:space="preserve">   Office of Institutional Research (Data Source: Data Mart, Workday, and e-Data Warehouse)</t>
  </si>
  <si>
    <r>
      <rPr>
        <vertAlign val="superscript"/>
        <sz val="8"/>
        <rFont val="Univers 55"/>
      </rPr>
      <t>1</t>
    </r>
    <r>
      <rPr>
        <sz val="8"/>
        <rFont val="Univers 55"/>
      </rPr>
      <t xml:space="preserve"> As of 2020, Temporary Hourly includes all UG Student Hourly, Temporary, Seasonal, and Emergency Employees</t>
    </r>
  </si>
  <si>
    <t>Temp Hourly (Student &amp; Non-student)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</si>
</sst>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??,???"/>
    <numFmt numFmtId="165" formatCode="_(* #,##0_);_(* \(#,##0\);_(* &quot;-&quot;??_);_(@_)"/>
  </numFmts>
  <fonts count="34">
    <font>
      <sz val="10"/>
      <name val="Univers 55"/>
    </font>
    <font>
      <sz val="7"/>
      <name val="Univers 75 Black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45 Light"/>
      <family val="2"/>
    </font>
    <font>
      <vertAlign val="superscript"/>
      <sz val="9"/>
      <name val="Univers 55"/>
      <family val="2"/>
    </font>
    <font>
      <sz val="7"/>
      <name val="Univers 55"/>
      <family val="2"/>
    </font>
    <font>
      <sz val="10"/>
      <name val="Univers 55"/>
      <family val="2"/>
    </font>
    <font>
      <b/>
      <sz val="10"/>
      <name val="Univers 55"/>
      <family val="2"/>
    </font>
    <font>
      <sz val="10"/>
      <name val="Univers 55"/>
    </font>
    <font>
      <vertAlign val="superscript"/>
      <sz val="8"/>
      <name val="Univers 55"/>
    </font>
    <font>
      <vertAlign val="superscript"/>
      <sz val="8"/>
      <name val="ITC Berkeley Oldstyle Std"/>
      <family val="1"/>
    </font>
    <font>
      <sz val="8"/>
      <name val="ITC Berkeley Oldstyle Std"/>
      <family val="1"/>
    </font>
    <font>
      <b/>
      <sz val="8"/>
      <name val="Univers 55"/>
      <family val="2"/>
    </font>
    <font>
      <b/>
      <sz val="8"/>
      <name val="Univers 55"/>
    </font>
    <font>
      <b/>
      <sz val="8"/>
      <color theme="0"/>
      <name val="Univers 55"/>
    </font>
    <font>
      <sz val="8"/>
      <name val="Univers 55"/>
    </font>
    <font>
      <sz val="8"/>
      <name val="Univers 55"/>
      <family val="2"/>
    </font>
    <font>
      <b/>
      <sz val="8"/>
      <name val="Univers 45 Light"/>
      <family val="2"/>
    </font>
    <font>
      <b/>
      <sz val="9"/>
      <name val="Univers 55"/>
    </font>
    <font>
      <b/>
      <sz val="9"/>
      <color theme="0"/>
      <name val="Univers 55"/>
    </font>
    <font>
      <b/>
      <sz val="9"/>
      <name val="Univers 55"/>
      <family val="2"/>
    </font>
    <font>
      <b/>
      <sz val="9"/>
      <color theme="0"/>
      <name val="Univers 55"/>
      <family val="2"/>
    </font>
    <font>
      <sz val="8"/>
      <color theme="0" tint="-4.9989318521683403E-2"/>
      <name val="Univers 55"/>
    </font>
    <font>
      <vertAlign val="superscript"/>
      <sz val="10"/>
      <name val="Univers 55"/>
    </font>
    <font>
      <vertAlign val="superscript"/>
      <sz val="9"/>
      <name val="Univers 55"/>
    </font>
    <font>
      <sz val="1"/>
      <name val="Univers 55"/>
    </font>
    <font>
      <sz val="7"/>
      <name val="Univers 55"/>
    </font>
    <font>
      <sz val="9"/>
      <name val="Univers 55"/>
    </font>
    <font>
      <sz val="11"/>
      <name val="Calibri"/>
      <family val="2"/>
    </font>
    <font>
      <b/>
      <sz val="10"/>
      <color rgb="FFC00000"/>
      <name val="Univers 55"/>
    </font>
    <font>
      <vertAlign val="superscript"/>
      <sz val="7"/>
      <name val="Univers 45 Light"/>
    </font>
    <font>
      <sz val="7"/>
      <name val="Univers 45 Light"/>
      <family val="2"/>
    </font>
    <font>
      <b/>
      <vertAlign val="superscript"/>
      <sz val="9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29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0" fillId="0" borderId="1" xfId="0" applyBorder="1"/>
    <xf numFmtId="165" fontId="0" fillId="0" borderId="0" xfId="1" applyNumberFormat="1" applyFont="1"/>
    <xf numFmtId="0" fontId="0" fillId="0" borderId="0" xfId="0" applyAlignment="1">
      <alignment vertic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0" xfId="0" applyFont="1"/>
    <xf numFmtId="0" fontId="13" fillId="0" borderId="0" xfId="0" applyFont="1"/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164" fontId="17" fillId="3" borderId="0" xfId="0" applyNumberFormat="1" applyFont="1" applyFill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164" fontId="18" fillId="0" borderId="0" xfId="0" applyNumberFormat="1" applyFont="1" applyAlignment="1">
      <alignment horizontal="center"/>
    </xf>
    <xf numFmtId="0" fontId="18" fillId="0" borderId="0" xfId="0" applyFont="1"/>
    <xf numFmtId="164" fontId="17" fillId="0" borderId="0" xfId="0" applyNumberFormat="1" applyFont="1"/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16" fillId="0" borderId="0" xfId="0" applyNumberFormat="1" applyFont="1"/>
    <xf numFmtId="0" fontId="16" fillId="0" borderId="0" xfId="0" applyFont="1" applyAlignment="1">
      <alignment vertical="center"/>
    </xf>
    <xf numFmtId="0" fontId="11" fillId="0" borderId="0" xfId="0" applyFont="1"/>
    <xf numFmtId="164" fontId="17" fillId="0" borderId="0" xfId="0" applyNumberFormat="1" applyFont="1" applyAlignment="1">
      <alignment horizontal="right" vertical="center"/>
    </xf>
    <xf numFmtId="164" fontId="17" fillId="0" borderId="3" xfId="0" applyNumberFormat="1" applyFont="1" applyBorder="1" applyAlignment="1">
      <alignment horizontal="right" vertical="center"/>
    </xf>
    <xf numFmtId="164" fontId="17" fillId="3" borderId="0" xfId="0" applyNumberFormat="1" applyFont="1" applyFill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3" fontId="16" fillId="3" borderId="3" xfId="0" applyNumberFormat="1" applyFont="1" applyFill="1" applyBorder="1" applyAlignment="1">
      <alignment horizontal="right" vertical="center"/>
    </xf>
    <xf numFmtId="164" fontId="17" fillId="3" borderId="3" xfId="0" applyNumberFormat="1" applyFont="1" applyFill="1" applyBorder="1" applyAlignment="1">
      <alignment horizontal="right" vertical="center"/>
    </xf>
    <xf numFmtId="164" fontId="17" fillId="3" borderId="0" xfId="0" quotePrefix="1" applyNumberFormat="1" applyFont="1" applyFill="1" applyAlignment="1">
      <alignment horizontal="right" vertical="center"/>
    </xf>
    <xf numFmtId="164" fontId="17" fillId="0" borderId="0" xfId="0" quotePrefix="1" applyNumberFormat="1" applyFont="1" applyAlignment="1">
      <alignment horizontal="right" vertical="center"/>
    </xf>
    <xf numFmtId="164" fontId="17" fillId="0" borderId="3" xfId="0" quotePrefix="1" applyNumberFormat="1" applyFont="1" applyBorder="1" applyAlignment="1">
      <alignment horizontal="right" vertical="center"/>
    </xf>
    <xf numFmtId="164" fontId="17" fillId="3" borderId="1" xfId="0" applyNumberFormat="1" applyFont="1" applyFill="1" applyBorder="1" applyAlignment="1">
      <alignment horizontal="right" vertical="center"/>
    </xf>
    <xf numFmtId="2" fontId="17" fillId="3" borderId="4" xfId="0" applyNumberFormat="1" applyFont="1" applyFill="1" applyBorder="1" applyAlignment="1">
      <alignment horizontal="right"/>
    </xf>
    <xf numFmtId="164" fontId="17" fillId="3" borderId="3" xfId="0" quotePrefix="1" applyNumberFormat="1" applyFont="1" applyFill="1" applyBorder="1" applyAlignment="1">
      <alignment horizontal="right" vertical="center"/>
    </xf>
    <xf numFmtId="164" fontId="17" fillId="3" borderId="4" xfId="0" applyNumberFormat="1" applyFont="1" applyFill="1" applyBorder="1" applyAlignment="1">
      <alignment horizontal="right"/>
    </xf>
    <xf numFmtId="164" fontId="18" fillId="0" borderId="0" xfId="0" applyNumberFormat="1" applyFont="1" applyAlignment="1">
      <alignment horizontal="right" vertical="center"/>
    </xf>
    <xf numFmtId="164" fontId="18" fillId="0" borderId="3" xfId="0" applyNumberFormat="1" applyFont="1" applyBorder="1" applyAlignment="1">
      <alignment horizontal="right" vertical="center"/>
    </xf>
    <xf numFmtId="164" fontId="18" fillId="0" borderId="0" xfId="0" applyNumberFormat="1" applyFont="1" applyAlignment="1">
      <alignment horizontal="right"/>
    </xf>
    <xf numFmtId="164" fontId="18" fillId="0" borderId="3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164" fontId="16" fillId="0" borderId="0" xfId="0" applyNumberFormat="1" applyFont="1" applyAlignment="1">
      <alignment horizontal="right" vertical="center"/>
    </xf>
    <xf numFmtId="1" fontId="16" fillId="3" borderId="0" xfId="0" applyNumberFormat="1" applyFont="1" applyFill="1" applyAlignment="1">
      <alignment horizontal="right" vertical="center"/>
    </xf>
    <xf numFmtId="164" fontId="16" fillId="3" borderId="0" xfId="0" applyNumberFormat="1" applyFont="1" applyFill="1" applyAlignment="1">
      <alignment horizontal="right" vertical="center"/>
    </xf>
    <xf numFmtId="164" fontId="16" fillId="3" borderId="0" xfId="0" quotePrefix="1" applyNumberFormat="1" applyFont="1" applyFill="1" applyAlignment="1">
      <alignment horizontal="right" vertical="center"/>
    </xf>
    <xf numFmtId="164" fontId="16" fillId="0" borderId="0" xfId="0" quotePrefix="1" applyNumberFormat="1" applyFont="1" applyAlignment="1">
      <alignment horizontal="right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3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21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DE1D6F3F-329F-4672-8FF1-6BE246C2F4C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Univers 55" pitchFamily="34" charset="0"/>
              </a:defRPr>
            </a:pPr>
            <a:r>
              <a:rPr lang="en-US" sz="1200">
                <a:latin typeface="Univers 55" pitchFamily="34" charset="0"/>
              </a:rPr>
              <a:t>Headcount and FTE of ISU Employees</a:t>
            </a:r>
          </a:p>
        </c:rich>
      </c:tx>
      <c:layout>
        <c:manualLayout>
          <c:xMode val="edge"/>
          <c:yMode val="edge"/>
          <c:x val="0.34224607711714017"/>
          <c:y val="1.42543951070880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01858621613599"/>
          <c:y val="9.750828365261556E-2"/>
          <c:w val="0.85211389014981509"/>
          <c:h val="0.7973114331933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Chart'!$A$2</c:f>
              <c:strCache>
                <c:ptCount val="1"/>
                <c:pt idx="0">
                  <c:v>Headcount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35DD-40E4-86DF-988E5D89022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Chart'!$B$1:$K$1</c15:sqref>
                  </c15:fullRef>
                </c:ext>
              </c:extLst>
              <c:f>'Data for Chart'!$F$1:$K$1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Chart'!$B$2:$K$2</c15:sqref>
                  </c15:fullRef>
                </c:ext>
              </c:extLst>
              <c:f>'Data for Chart'!$F$2:$K$2</c:f>
              <c:numCache>
                <c:formatCode>_(* #,##0_);_(* \(#,##0\);_(* "-"??_);_(@_)</c:formatCode>
                <c:ptCount val="6"/>
                <c:pt idx="0">
                  <c:v>16413</c:v>
                </c:pt>
                <c:pt idx="1">
                  <c:v>15456</c:v>
                </c:pt>
                <c:pt idx="2">
                  <c:v>15624</c:v>
                </c:pt>
                <c:pt idx="3">
                  <c:v>16116</c:v>
                </c:pt>
                <c:pt idx="4">
                  <c:v>16024</c:v>
                </c:pt>
                <c:pt idx="5">
                  <c:v>15919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C-4952-A116-9A8F2A1B6A8F}"/>
            </c:ext>
          </c:extLst>
        </c:ser>
        <c:ser>
          <c:idx val="1"/>
          <c:order val="1"/>
          <c:tx>
            <c:strRef>
              <c:f>'Data for Chart'!$A$3</c:f>
              <c:strCache>
                <c:ptCount val="1"/>
                <c:pt idx="0">
                  <c:v>FTE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5DD-40E4-86DF-988E5D89022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Chart'!$B$1:$K$1</c15:sqref>
                  </c15:fullRef>
                </c:ext>
              </c:extLst>
              <c:f>'Data for Chart'!$F$1:$K$1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Chart'!$B$3:$K$3</c15:sqref>
                  </c15:fullRef>
                </c:ext>
              </c:extLst>
              <c:f>'Data for Chart'!$F$3:$K$3</c:f>
              <c:numCache>
                <c:formatCode>_(* #,##0_);_(* \(#,##0\);_(* "-"??_);_(@_)</c:formatCode>
                <c:ptCount val="6"/>
                <c:pt idx="0">
                  <c:v>8916</c:v>
                </c:pt>
                <c:pt idx="1">
                  <c:v>8754</c:v>
                </c:pt>
                <c:pt idx="2">
                  <c:v>8875</c:v>
                </c:pt>
                <c:pt idx="3">
                  <c:v>9172.0864000000001</c:v>
                </c:pt>
                <c:pt idx="4">
                  <c:v>9194</c:v>
                </c:pt>
                <c:pt idx="5">
                  <c:v>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C-4952-A116-9A8F2A1B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855928"/>
        <c:axId val="252857104"/>
      </c:barChart>
      <c:catAx>
        <c:axId val="25285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Univers 55" pitchFamily="34" charset="0"/>
              </a:defRPr>
            </a:pPr>
            <a:endParaRPr lang="en-US"/>
          </a:p>
        </c:txPr>
        <c:crossAx val="252857104"/>
        <c:crosses val="autoZero"/>
        <c:auto val="1"/>
        <c:lblAlgn val="ctr"/>
        <c:lblOffset val="100"/>
        <c:noMultiLvlLbl val="0"/>
      </c:catAx>
      <c:valAx>
        <c:axId val="25285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Univers 55" pitchFamily="34" charset="0"/>
              </a:defRPr>
            </a:pPr>
            <a:endParaRPr lang="en-US"/>
          </a:p>
        </c:txPr>
        <c:crossAx val="2528559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635796697920757"/>
          <c:y val="9.9292088098226899E-2"/>
          <c:w val="0.43522770444951292"/>
          <c:h val="5.5372110076402067E-2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1">
          <a:latin typeface="Univers 45 Light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21176</xdr:colOff>
      <xdr:row>0</xdr:row>
      <xdr:rowOff>61280</xdr:rowOff>
    </xdr:from>
    <xdr:to>
      <xdr:col>43</xdr:col>
      <xdr:colOff>705620</xdr:colOff>
      <xdr:row>1</xdr:row>
      <xdr:rowOff>66675</xdr:rowOff>
    </xdr:to>
    <xdr:grpSp>
      <xdr:nvGrpSpPr>
        <xdr:cNvPr id="1035" name="Group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pSpPr>
          <a:grpSpLocks noChangeAspect="1"/>
        </xdr:cNvGrpSpPr>
      </xdr:nvGrpSpPr>
      <xdr:grpSpPr bwMode="auto">
        <a:xfrm>
          <a:off x="21176" y="61280"/>
          <a:ext cx="10514244" cy="195895"/>
          <a:chOff x="1" y="16"/>
          <a:chExt cx="849" cy="16"/>
        </a:xfrm>
      </xdr:grpSpPr>
      <xdr:pic>
        <xdr:nvPicPr>
          <xdr:cNvPr id="1036" name="Pictur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6"/>
            <a:ext cx="115" cy="9"/>
          </a:xfrm>
          <a:prstGeom prst="rect">
            <a:avLst/>
          </a:prstGeom>
          <a:noFill/>
        </xdr:spPr>
      </xdr:pic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32"/>
            <a:ext cx="84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103847</xdr:colOff>
      <xdr:row>36</xdr:row>
      <xdr:rowOff>173648</xdr:rowOff>
    </xdr:from>
    <xdr:to>
      <xdr:col>37</xdr:col>
      <xdr:colOff>219808</xdr:colOff>
      <xdr:row>62</xdr:row>
      <xdr:rowOff>21981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0.48691</cdr:x>
      <cdr:y>0.9611</cdr:y>
    </cdr:from>
    <cdr:to>
      <cdr:x>0.60954</cdr:x>
      <cdr:y>0.98061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2293341" y="3994862"/>
          <a:ext cx="577542" cy="8110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YEAR</a:t>
          </a:r>
        </a:p>
      </cdr:txBody>
    </cdr:sp>
  </cdr:relSizeAnchor>
  <cdr:relSizeAnchor xmlns:cdr="http://schemas.openxmlformats.org/drawingml/2006/chartDrawing">
    <cdr:from>
      <cdr:x>3.00623E-7</cdr:x>
      <cdr:y>0.2673</cdr:y>
    </cdr:from>
    <cdr:to>
      <cdr:x>0.03559</cdr:x>
      <cdr:y>0.71141</cdr:y>
    </cdr:to>
    <cdr:sp macro="" textlink="">
      <cdr:nvSpPr>
        <cdr:cNvPr id="3" name="TextBox 7"/>
        <cdr:cNvSpPr txBox="1"/>
      </cdr:nvSpPr>
      <cdr:spPr>
        <a:xfrm xmlns:a="http://schemas.openxmlformats.org/drawingml/2006/main" rot="16200000">
          <a:off x="-757702" y="1812293"/>
          <a:ext cx="1752151" cy="23674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HEADCOUNT  &amp;   FTE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7"/>
  <sheetViews>
    <sheetView showGridLines="0" tabSelected="1" view="pageBreakPreview" zoomScaleNormal="130" zoomScaleSheetLayoutView="100" workbookViewId="0">
      <selection activeCell="AM58" sqref="AM58"/>
    </sheetView>
  </sheetViews>
  <sheetFormatPr defaultColWidth="11.42578125" defaultRowHeight="12.75"/>
  <cols>
    <col min="1" max="1" width="1.7109375" style="6" customWidth="1"/>
    <col min="2" max="2" width="29.28515625" style="6" customWidth="1"/>
    <col min="3" max="10" width="7.28515625" style="6" hidden="1" customWidth="1"/>
    <col min="11" max="16" width="7.42578125" style="6" hidden="1" customWidth="1"/>
    <col min="17" max="19" width="6.85546875" style="6" hidden="1" customWidth="1"/>
    <col min="20" max="22" width="8.7109375" style="6" hidden="1" customWidth="1"/>
    <col min="23" max="33" width="7.85546875" style="6" hidden="1" customWidth="1"/>
    <col min="34" max="38" width="11.85546875" style="6" customWidth="1"/>
    <col min="39" max="39" width="11.42578125" customWidth="1"/>
    <col min="110" max="16384" width="11.42578125" style="6"/>
  </cols>
  <sheetData>
    <row r="1" spans="1:109" ht="15" customHeight="1">
      <c r="A1" s="6" t="s">
        <v>0</v>
      </c>
    </row>
    <row r="2" spans="1:109" s="2" customFormat="1" ht="24" customHeight="1">
      <c r="A2" s="66" t="s">
        <v>41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</row>
    <row r="3" spans="1:109" s="37" customFormat="1" ht="15" customHeight="1">
      <c r="A3" s="37" t="s">
        <v>7</v>
      </c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</row>
    <row r="4" spans="1:109" s="1" customFormat="1" ht="19.899999999999999" customHeight="1"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</row>
    <row r="5" spans="1:109" s="17" customFormat="1" ht="15" customHeight="1">
      <c r="A5" s="71" t="s">
        <v>12</v>
      </c>
      <c r="B5" s="71"/>
      <c r="C5" s="14">
        <v>1990</v>
      </c>
      <c r="D5" s="14">
        <v>1991</v>
      </c>
      <c r="E5" s="14">
        <v>1992</v>
      </c>
      <c r="F5" s="14">
        <v>1993</v>
      </c>
      <c r="G5" s="14">
        <v>1994</v>
      </c>
      <c r="H5" s="14">
        <v>1995</v>
      </c>
      <c r="I5" s="14">
        <v>1996</v>
      </c>
      <c r="J5" s="14">
        <v>1997</v>
      </c>
      <c r="K5" s="14">
        <v>1998</v>
      </c>
      <c r="L5" s="14">
        <v>1999</v>
      </c>
      <c r="M5" s="14">
        <v>2000</v>
      </c>
      <c r="N5" s="14">
        <v>2001</v>
      </c>
      <c r="O5" s="14">
        <v>2002</v>
      </c>
      <c r="P5" s="14">
        <v>2003</v>
      </c>
      <c r="Q5" s="14">
        <v>2004</v>
      </c>
      <c r="R5" s="14">
        <v>2005</v>
      </c>
      <c r="S5" s="14">
        <v>2006</v>
      </c>
      <c r="T5" s="15" t="s">
        <v>14</v>
      </c>
      <c r="U5" s="15" t="s">
        <v>15</v>
      </c>
      <c r="V5" s="35" t="s">
        <v>16</v>
      </c>
      <c r="W5" s="35" t="s">
        <v>17</v>
      </c>
      <c r="X5" s="58" t="s">
        <v>18</v>
      </c>
      <c r="Y5" s="58" t="s">
        <v>19</v>
      </c>
      <c r="Z5" s="58" t="s">
        <v>20</v>
      </c>
      <c r="AA5" s="58" t="s">
        <v>21</v>
      </c>
      <c r="AB5" s="58" t="s">
        <v>22</v>
      </c>
      <c r="AC5" s="58" t="s">
        <v>23</v>
      </c>
      <c r="AD5" s="58" t="s">
        <v>24</v>
      </c>
      <c r="AE5" s="58" t="s">
        <v>43</v>
      </c>
      <c r="AF5" s="59" t="s">
        <v>46</v>
      </c>
      <c r="AG5" s="58">
        <v>2020</v>
      </c>
      <c r="AH5" s="58">
        <v>2021</v>
      </c>
      <c r="AI5" s="58">
        <v>2022</v>
      </c>
      <c r="AJ5" s="58">
        <v>2023</v>
      </c>
      <c r="AK5" s="58">
        <v>2024</v>
      </c>
      <c r="AL5" s="58">
        <v>2025</v>
      </c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</row>
    <row r="6" spans="1:109" s="20" customFormat="1" ht="12" customHeight="1">
      <c r="A6" s="18"/>
      <c r="B6" s="18" t="s">
        <v>5</v>
      </c>
      <c r="C6" s="19">
        <v>1903</v>
      </c>
      <c r="D6" s="19">
        <v>1785</v>
      </c>
      <c r="E6" s="19">
        <v>1759</v>
      </c>
      <c r="F6" s="19">
        <v>1762</v>
      </c>
      <c r="G6" s="19">
        <v>1759</v>
      </c>
      <c r="H6" s="19">
        <v>1781</v>
      </c>
      <c r="I6" s="19">
        <v>1786</v>
      </c>
      <c r="J6" s="19">
        <v>1749</v>
      </c>
      <c r="K6" s="19">
        <v>1797</v>
      </c>
      <c r="L6" s="19">
        <v>1781</v>
      </c>
      <c r="M6" s="19">
        <v>1779</v>
      </c>
      <c r="N6" s="19">
        <v>1757</v>
      </c>
      <c r="O6" s="19">
        <v>1720</v>
      </c>
      <c r="P6" s="19">
        <v>1751</v>
      </c>
      <c r="Q6" s="19">
        <v>1707</v>
      </c>
      <c r="R6" s="19">
        <v>1734</v>
      </c>
      <c r="S6" s="19">
        <v>1709</v>
      </c>
      <c r="T6" s="19">
        <v>1676</v>
      </c>
      <c r="U6" s="19">
        <v>1723</v>
      </c>
      <c r="V6" s="19">
        <v>1746</v>
      </c>
      <c r="W6" s="19">
        <v>1740</v>
      </c>
      <c r="X6" s="41">
        <v>1766</v>
      </c>
      <c r="Y6" s="41">
        <v>1845</v>
      </c>
      <c r="Z6" s="41">
        <v>1869</v>
      </c>
      <c r="AA6" s="41">
        <v>1892</v>
      </c>
      <c r="AB6" s="41">
        <v>1973</v>
      </c>
      <c r="AC6" s="41">
        <v>1969</v>
      </c>
      <c r="AD6" s="41">
        <v>1966</v>
      </c>
      <c r="AE6" s="41">
        <v>1933</v>
      </c>
      <c r="AF6" s="42">
        <v>1910</v>
      </c>
      <c r="AG6" s="41">
        <v>1858</v>
      </c>
      <c r="AH6" s="60">
        <v>1799</v>
      </c>
      <c r="AI6" s="60">
        <v>1749</v>
      </c>
      <c r="AJ6" s="60">
        <v>1746</v>
      </c>
      <c r="AK6" s="60">
        <v>1746</v>
      </c>
      <c r="AL6" s="60">
        <v>1746</v>
      </c>
      <c r="AM6" s="70"/>
      <c r="AN6" s="70"/>
      <c r="AO6" s="70"/>
      <c r="AP6" s="70"/>
      <c r="AQ6" s="70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</row>
    <row r="7" spans="1:109" s="18" customFormat="1" ht="12" customHeight="1">
      <c r="A7" s="21"/>
      <c r="B7" s="22" t="s">
        <v>38</v>
      </c>
      <c r="C7" s="23">
        <v>47</v>
      </c>
      <c r="D7" s="23">
        <v>55</v>
      </c>
      <c r="E7" s="23">
        <v>59</v>
      </c>
      <c r="F7" s="23">
        <v>63</v>
      </c>
      <c r="G7" s="23">
        <v>69</v>
      </c>
      <c r="H7" s="23">
        <v>36</v>
      </c>
      <c r="I7" s="23">
        <v>39</v>
      </c>
      <c r="J7" s="23">
        <v>30</v>
      </c>
      <c r="K7" s="23">
        <v>31</v>
      </c>
      <c r="L7" s="23">
        <v>26</v>
      </c>
      <c r="M7" s="23">
        <v>25</v>
      </c>
      <c r="N7" s="23">
        <v>23</v>
      </c>
      <c r="O7" s="23">
        <v>16</v>
      </c>
      <c r="P7" s="23">
        <v>15</v>
      </c>
      <c r="Q7" s="23">
        <v>20</v>
      </c>
      <c r="R7" s="23">
        <v>11</v>
      </c>
      <c r="S7" s="23">
        <v>10</v>
      </c>
      <c r="T7" s="23">
        <v>3</v>
      </c>
      <c r="U7" s="23">
        <v>8</v>
      </c>
      <c r="V7" s="23">
        <v>6</v>
      </c>
      <c r="W7" s="23">
        <v>2</v>
      </c>
      <c r="X7" s="43">
        <v>2</v>
      </c>
      <c r="Y7" s="43">
        <v>6</v>
      </c>
      <c r="Z7" s="43">
        <v>4</v>
      </c>
      <c r="AA7" s="43">
        <v>1</v>
      </c>
      <c r="AB7" s="43">
        <v>2</v>
      </c>
      <c r="AC7" s="43">
        <v>2</v>
      </c>
      <c r="AD7" s="44" t="s">
        <v>36</v>
      </c>
      <c r="AE7" s="43">
        <v>2</v>
      </c>
      <c r="AF7" s="45" t="s">
        <v>36</v>
      </c>
      <c r="AG7" s="43">
        <v>2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70"/>
      <c r="AN7" s="70"/>
      <c r="AO7" s="70"/>
      <c r="AP7" s="70"/>
      <c r="AQ7" s="70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</row>
    <row r="8" spans="1:109" s="20" customFormat="1" ht="12" customHeight="1">
      <c r="A8" s="18"/>
      <c r="B8" s="18" t="s">
        <v>6</v>
      </c>
      <c r="C8" s="19">
        <v>1542</v>
      </c>
      <c r="D8" s="19">
        <v>1629</v>
      </c>
      <c r="E8" s="19">
        <v>1645</v>
      </c>
      <c r="F8" s="19">
        <v>1717</v>
      </c>
      <c r="G8" s="19">
        <v>1844</v>
      </c>
      <c r="H8" s="19">
        <v>1994</v>
      </c>
      <c r="I8" s="19">
        <v>1996</v>
      </c>
      <c r="J8" s="19">
        <v>2069</v>
      </c>
      <c r="K8" s="19">
        <v>2126</v>
      </c>
      <c r="L8" s="19">
        <v>2178</v>
      </c>
      <c r="M8" s="19">
        <v>2233</v>
      </c>
      <c r="N8" s="19">
        <v>2268</v>
      </c>
      <c r="O8" s="19">
        <v>2234</v>
      </c>
      <c r="P8" s="19">
        <v>2343</v>
      </c>
      <c r="Q8" s="19">
        <v>2365</v>
      </c>
      <c r="R8" s="19">
        <v>2385</v>
      </c>
      <c r="S8" s="19">
        <v>2458</v>
      </c>
      <c r="T8" s="19">
        <v>2540</v>
      </c>
      <c r="U8" s="19">
        <v>2598</v>
      </c>
      <c r="V8" s="19">
        <v>2606</v>
      </c>
      <c r="W8" s="19">
        <v>2445</v>
      </c>
      <c r="X8" s="41">
        <v>2522</v>
      </c>
      <c r="Y8" s="41">
        <v>2599</v>
      </c>
      <c r="Z8" s="41">
        <v>2701</v>
      </c>
      <c r="AA8" s="41">
        <v>2795</v>
      </c>
      <c r="AB8" s="41">
        <v>2908</v>
      </c>
      <c r="AC8" s="41">
        <v>3006</v>
      </c>
      <c r="AD8" s="41">
        <v>3103</v>
      </c>
      <c r="AE8" s="41">
        <v>3123</v>
      </c>
      <c r="AF8" s="42">
        <v>3207</v>
      </c>
      <c r="AG8" s="41">
        <v>3281</v>
      </c>
      <c r="AH8" s="60">
        <v>3276</v>
      </c>
      <c r="AI8" s="60">
        <v>3485</v>
      </c>
      <c r="AJ8" s="60">
        <v>3653</v>
      </c>
      <c r="AK8" s="60">
        <v>3712</v>
      </c>
      <c r="AL8" s="60">
        <v>3688</v>
      </c>
      <c r="AM8" s="16"/>
      <c r="AN8" s="19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</row>
    <row r="9" spans="1:109" s="18" customFormat="1" ht="12" customHeight="1">
      <c r="A9" s="21"/>
      <c r="B9" s="21" t="s">
        <v>48</v>
      </c>
      <c r="C9" s="23"/>
      <c r="D9" s="23"/>
      <c r="E9" s="23"/>
      <c r="F9" s="23"/>
      <c r="G9" s="23"/>
      <c r="H9" s="23">
        <v>46</v>
      </c>
      <c r="I9" s="23">
        <v>46</v>
      </c>
      <c r="J9" s="23">
        <v>55</v>
      </c>
      <c r="K9" s="23">
        <v>58</v>
      </c>
      <c r="L9" s="23">
        <v>66</v>
      </c>
      <c r="M9" s="23">
        <v>54</v>
      </c>
      <c r="N9" s="23">
        <v>53</v>
      </c>
      <c r="O9" s="23">
        <v>58</v>
      </c>
      <c r="P9" s="23">
        <v>77</v>
      </c>
      <c r="Q9" s="23">
        <v>98</v>
      </c>
      <c r="R9" s="23">
        <v>88</v>
      </c>
      <c r="S9" s="23">
        <v>95</v>
      </c>
      <c r="T9" s="23">
        <v>96</v>
      </c>
      <c r="U9" s="23">
        <v>97</v>
      </c>
      <c r="V9" s="23">
        <v>90</v>
      </c>
      <c r="W9" s="23">
        <v>92</v>
      </c>
      <c r="X9" s="43">
        <v>95</v>
      </c>
      <c r="Y9" s="43">
        <v>95</v>
      </c>
      <c r="Z9" s="43">
        <v>98</v>
      </c>
      <c r="AA9" s="43">
        <v>100</v>
      </c>
      <c r="AB9" s="43">
        <v>99</v>
      </c>
      <c r="AC9" s="43">
        <v>105</v>
      </c>
      <c r="AD9" s="43">
        <v>102</v>
      </c>
      <c r="AE9" s="43">
        <v>103</v>
      </c>
      <c r="AF9" s="46">
        <v>102</v>
      </c>
      <c r="AG9" s="43">
        <v>102</v>
      </c>
      <c r="AH9" s="62">
        <v>114</v>
      </c>
      <c r="AI9" s="62">
        <v>117</v>
      </c>
      <c r="AJ9" s="62">
        <v>126</v>
      </c>
      <c r="AK9" s="62">
        <v>125</v>
      </c>
      <c r="AL9" s="62">
        <v>128</v>
      </c>
      <c r="AM9" s="16"/>
      <c r="AN9" s="19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</row>
    <row r="10" spans="1:109" s="20" customFormat="1" ht="12" customHeight="1">
      <c r="A10" s="18"/>
      <c r="B10" s="18" t="s">
        <v>1</v>
      </c>
      <c r="C10" s="19">
        <v>2407</v>
      </c>
      <c r="D10" s="19">
        <v>2236</v>
      </c>
      <c r="E10" s="19">
        <v>2183</v>
      </c>
      <c r="F10" s="19">
        <v>2204</v>
      </c>
      <c r="G10" s="19">
        <v>2275</v>
      </c>
      <c r="H10" s="19">
        <v>2245</v>
      </c>
      <c r="I10" s="19">
        <v>2220</v>
      </c>
      <c r="J10" s="19">
        <v>2155</v>
      </c>
      <c r="K10" s="19">
        <v>2145</v>
      </c>
      <c r="L10" s="19">
        <v>2151</v>
      </c>
      <c r="M10" s="19">
        <v>2123</v>
      </c>
      <c r="N10" s="19">
        <v>2056</v>
      </c>
      <c r="O10" s="19">
        <v>1912</v>
      </c>
      <c r="P10" s="19">
        <v>1977</v>
      </c>
      <c r="Q10" s="19">
        <v>1885</v>
      </c>
      <c r="R10" s="19">
        <v>1822</v>
      </c>
      <c r="S10" s="19">
        <v>1784</v>
      </c>
      <c r="T10" s="19">
        <v>1768</v>
      </c>
      <c r="U10" s="19">
        <v>1742</v>
      </c>
      <c r="V10" s="19">
        <v>1673</v>
      </c>
      <c r="W10" s="19">
        <v>1513</v>
      </c>
      <c r="X10" s="41">
        <v>1470</v>
      </c>
      <c r="Y10" s="41">
        <v>1458</v>
      </c>
      <c r="Z10" s="41">
        <v>1445</v>
      </c>
      <c r="AA10" s="41">
        <v>1431</v>
      </c>
      <c r="AB10" s="41">
        <v>1406</v>
      </c>
      <c r="AC10" s="41">
        <v>1377</v>
      </c>
      <c r="AD10" s="41">
        <v>1334</v>
      </c>
      <c r="AE10" s="41">
        <v>1319</v>
      </c>
      <c r="AF10" s="42">
        <v>1325</v>
      </c>
      <c r="AG10" s="41">
        <v>1338</v>
      </c>
      <c r="AH10" s="60">
        <v>1149</v>
      </c>
      <c r="AI10" s="60">
        <v>1154</v>
      </c>
      <c r="AJ10" s="60">
        <v>1169</v>
      </c>
      <c r="AK10" s="60">
        <v>1137</v>
      </c>
      <c r="AL10" s="60">
        <v>1118</v>
      </c>
      <c r="AM10" s="16"/>
      <c r="AN10" s="19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</row>
    <row r="11" spans="1:109" s="18" customFormat="1" ht="12" customHeight="1">
      <c r="A11" s="21"/>
      <c r="B11" s="21" t="s">
        <v>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>
        <v>260</v>
      </c>
      <c r="W11" s="23">
        <v>283</v>
      </c>
      <c r="X11" s="43">
        <v>278</v>
      </c>
      <c r="Y11" s="43">
        <v>300</v>
      </c>
      <c r="Z11" s="43">
        <v>308</v>
      </c>
      <c r="AA11" s="43">
        <v>331</v>
      </c>
      <c r="AB11" s="43">
        <v>307</v>
      </c>
      <c r="AC11" s="43">
        <v>322</v>
      </c>
      <c r="AD11" s="43">
        <v>341</v>
      </c>
      <c r="AE11" s="43">
        <v>339</v>
      </c>
      <c r="AF11" s="46">
        <v>275</v>
      </c>
      <c r="AG11" s="43">
        <v>275</v>
      </c>
      <c r="AH11" s="62">
        <v>283</v>
      </c>
      <c r="AI11" s="62">
        <v>282</v>
      </c>
      <c r="AJ11" s="62">
        <v>281</v>
      </c>
      <c r="AK11" s="62">
        <v>284</v>
      </c>
      <c r="AL11" s="62">
        <v>264</v>
      </c>
      <c r="AM11" s="16"/>
      <c r="AN11" s="19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</row>
    <row r="12" spans="1:109" s="20" customFormat="1" ht="12" customHeight="1">
      <c r="A12" s="18"/>
      <c r="B12" s="18" t="s">
        <v>9</v>
      </c>
      <c r="C12" s="19">
        <v>2587</v>
      </c>
      <c r="D12" s="19">
        <v>2610</v>
      </c>
      <c r="E12" s="19">
        <v>2701</v>
      </c>
      <c r="F12" s="19">
        <v>2854</v>
      </c>
      <c r="G12" s="19">
        <v>2839</v>
      </c>
      <c r="H12" s="19">
        <v>2680</v>
      </c>
      <c r="I12" s="19">
        <v>2612</v>
      </c>
      <c r="J12" s="19">
        <v>2558</v>
      </c>
      <c r="K12" s="19">
        <v>2496</v>
      </c>
      <c r="L12" s="19">
        <v>2498</v>
      </c>
      <c r="M12" s="19">
        <f>184+661+1521+197</f>
        <v>2563</v>
      </c>
      <c r="N12" s="19">
        <v>2501</v>
      </c>
      <c r="O12" s="19">
        <f>2459+215</f>
        <v>2674</v>
      </c>
      <c r="P12" s="19">
        <f>2657+246</f>
        <v>2903</v>
      </c>
      <c r="Q12" s="19">
        <v>2868</v>
      </c>
      <c r="R12" s="19">
        <v>2825</v>
      </c>
      <c r="S12" s="19">
        <v>2733</v>
      </c>
      <c r="T12" s="19">
        <v>2784</v>
      </c>
      <c r="U12" s="19">
        <v>2738</v>
      </c>
      <c r="V12" s="19">
        <v>2538</v>
      </c>
      <c r="W12" s="19">
        <v>2515</v>
      </c>
      <c r="X12" s="41">
        <v>2470</v>
      </c>
      <c r="Y12" s="41">
        <v>2477</v>
      </c>
      <c r="Z12" s="41">
        <v>2559</v>
      </c>
      <c r="AA12" s="41">
        <v>2748</v>
      </c>
      <c r="AB12" s="41">
        <v>2827</v>
      </c>
      <c r="AC12" s="41">
        <v>2812</v>
      </c>
      <c r="AD12" s="41">
        <v>2879</v>
      </c>
      <c r="AE12" s="41">
        <v>2772</v>
      </c>
      <c r="AF12" s="42">
        <v>2669</v>
      </c>
      <c r="AG12" s="41">
        <v>2460</v>
      </c>
      <c r="AH12" s="60">
        <v>2556</v>
      </c>
      <c r="AI12" s="60">
        <v>2458</v>
      </c>
      <c r="AJ12" s="60">
        <v>2502</v>
      </c>
      <c r="AK12" s="60">
        <v>2510</v>
      </c>
      <c r="AL12" s="60">
        <v>2386</v>
      </c>
      <c r="AM12" s="38"/>
      <c r="AN12" s="19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</row>
    <row r="13" spans="1:109" s="18" customFormat="1" ht="12" hidden="1" customHeight="1">
      <c r="A13" s="21"/>
      <c r="B13" s="21" t="s">
        <v>2</v>
      </c>
      <c r="C13" s="23">
        <v>3289</v>
      </c>
      <c r="D13" s="23">
        <v>3191</v>
      </c>
      <c r="E13" s="23">
        <v>3472</v>
      </c>
      <c r="F13" s="23">
        <v>3196</v>
      </c>
      <c r="G13" s="23">
        <v>3390</v>
      </c>
      <c r="H13" s="23">
        <v>3906</v>
      </c>
      <c r="I13" s="23">
        <v>4035</v>
      </c>
      <c r="J13" s="23">
        <v>4360</v>
      </c>
      <c r="K13" s="23">
        <v>4602</v>
      </c>
      <c r="L13" s="23">
        <v>4629</v>
      </c>
      <c r="M13" s="23">
        <v>4701</v>
      </c>
      <c r="N13" s="23">
        <v>4690</v>
      </c>
      <c r="O13" s="23">
        <v>4536</v>
      </c>
      <c r="P13" s="23">
        <v>4771</v>
      </c>
      <c r="Q13" s="23">
        <v>4492</v>
      </c>
      <c r="R13" s="23">
        <v>4532</v>
      </c>
      <c r="S13" s="23">
        <v>4620</v>
      </c>
      <c r="T13" s="23">
        <v>4671</v>
      </c>
      <c r="U13" s="23">
        <v>4966</v>
      </c>
      <c r="V13" s="23">
        <v>5084</v>
      </c>
      <c r="W13" s="23">
        <v>5037</v>
      </c>
      <c r="X13" s="43">
        <v>5379</v>
      </c>
      <c r="Y13" s="43">
        <v>5990</v>
      </c>
      <c r="Z13" s="43">
        <v>6219</v>
      </c>
      <c r="AA13" s="47" t="s">
        <v>13</v>
      </c>
      <c r="AB13" s="47" t="s">
        <v>13</v>
      </c>
      <c r="AC13" s="47" t="s">
        <v>13</v>
      </c>
      <c r="AD13" s="47" t="s">
        <v>13</v>
      </c>
      <c r="AE13" s="48"/>
      <c r="AF13" s="49"/>
      <c r="AG13" s="47"/>
      <c r="AH13" s="63"/>
      <c r="AI13" s="63"/>
      <c r="AJ13" s="63"/>
      <c r="AK13" s="63"/>
      <c r="AL13" s="63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</row>
    <row r="14" spans="1:109" s="18" customFormat="1" ht="12" hidden="1" customHeight="1">
      <c r="B14" s="18" t="s">
        <v>3</v>
      </c>
      <c r="C14" s="19">
        <v>404</v>
      </c>
      <c r="D14" s="19">
        <v>455</v>
      </c>
      <c r="E14" s="19">
        <v>420</v>
      </c>
      <c r="F14" s="19">
        <v>784</v>
      </c>
      <c r="G14" s="19">
        <v>885</v>
      </c>
      <c r="H14" s="19">
        <v>579</v>
      </c>
      <c r="I14" s="19">
        <v>590</v>
      </c>
      <c r="J14" s="19">
        <v>586</v>
      </c>
      <c r="K14" s="19">
        <v>610</v>
      </c>
      <c r="L14" s="19">
        <v>628</v>
      </c>
      <c r="M14" s="19">
        <v>566</v>
      </c>
      <c r="N14" s="19">
        <v>527</v>
      </c>
      <c r="O14" s="19">
        <v>548</v>
      </c>
      <c r="P14" s="19">
        <v>506</v>
      </c>
      <c r="Q14" s="19">
        <v>447</v>
      </c>
      <c r="R14" s="19">
        <v>417</v>
      </c>
      <c r="S14" s="19">
        <v>434</v>
      </c>
      <c r="T14" s="19">
        <v>391</v>
      </c>
      <c r="U14" s="19">
        <v>502</v>
      </c>
      <c r="V14" s="19">
        <v>436</v>
      </c>
      <c r="W14" s="19">
        <v>393</v>
      </c>
      <c r="X14" s="41">
        <v>445</v>
      </c>
      <c r="Y14" s="41">
        <v>441</v>
      </c>
      <c r="Z14" s="41">
        <v>451</v>
      </c>
      <c r="AA14" s="48" t="s">
        <v>13</v>
      </c>
      <c r="AB14" s="48" t="s">
        <v>13</v>
      </c>
      <c r="AC14" s="48" t="s">
        <v>13</v>
      </c>
      <c r="AD14" s="48" t="s">
        <v>13</v>
      </c>
      <c r="AE14" s="48"/>
      <c r="AF14" s="49"/>
      <c r="AG14" s="48"/>
      <c r="AH14" s="64"/>
      <c r="AI14" s="64"/>
      <c r="AJ14" s="64"/>
      <c r="AK14" s="64"/>
      <c r="AL14" s="6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</row>
    <row r="15" spans="1:109" s="18" customFormat="1" ht="12" customHeight="1">
      <c r="A15" s="24"/>
      <c r="B15" s="24" t="s">
        <v>51</v>
      </c>
      <c r="C15" s="25">
        <f t="shared" ref="C15:U15" si="0">SUM(C13:C14)</f>
        <v>3693</v>
      </c>
      <c r="D15" s="25">
        <f t="shared" si="0"/>
        <v>3646</v>
      </c>
      <c r="E15" s="25">
        <f t="shared" si="0"/>
        <v>3892</v>
      </c>
      <c r="F15" s="25">
        <f t="shared" si="0"/>
        <v>3980</v>
      </c>
      <c r="G15" s="25">
        <f t="shared" si="0"/>
        <v>4275</v>
      </c>
      <c r="H15" s="25">
        <f t="shared" si="0"/>
        <v>4485</v>
      </c>
      <c r="I15" s="25">
        <f t="shared" si="0"/>
        <v>4625</v>
      </c>
      <c r="J15" s="25">
        <f t="shared" si="0"/>
        <v>4946</v>
      </c>
      <c r="K15" s="25">
        <f t="shared" si="0"/>
        <v>5212</v>
      </c>
      <c r="L15" s="25">
        <f t="shared" si="0"/>
        <v>5257</v>
      </c>
      <c r="M15" s="25">
        <f t="shared" si="0"/>
        <v>5267</v>
      </c>
      <c r="N15" s="25">
        <f t="shared" si="0"/>
        <v>5217</v>
      </c>
      <c r="O15" s="25">
        <f t="shared" si="0"/>
        <v>5084</v>
      </c>
      <c r="P15" s="25">
        <f t="shared" si="0"/>
        <v>5277</v>
      </c>
      <c r="Q15" s="25">
        <f t="shared" si="0"/>
        <v>4939</v>
      </c>
      <c r="R15" s="25">
        <f t="shared" si="0"/>
        <v>4949</v>
      </c>
      <c r="S15" s="25">
        <f t="shared" si="0"/>
        <v>5054</v>
      </c>
      <c r="T15" s="25">
        <f t="shared" si="0"/>
        <v>5062</v>
      </c>
      <c r="U15" s="25">
        <f t="shared" si="0"/>
        <v>5468</v>
      </c>
      <c r="V15" s="25">
        <f>SUM(V13:V14)</f>
        <v>5520</v>
      </c>
      <c r="W15" s="25">
        <f t="shared" ref="W15:Z15" si="1">SUM(W13:W14)</f>
        <v>5430</v>
      </c>
      <c r="X15" s="50">
        <f t="shared" si="1"/>
        <v>5824</v>
      </c>
      <c r="Y15" s="50">
        <f t="shared" si="1"/>
        <v>6431</v>
      </c>
      <c r="Z15" s="50">
        <f t="shared" si="1"/>
        <v>6670</v>
      </c>
      <c r="AA15" s="50">
        <v>6970</v>
      </c>
      <c r="AB15" s="50">
        <v>7125</v>
      </c>
      <c r="AC15" s="50">
        <v>7218</v>
      </c>
      <c r="AD15" s="50">
        <v>7350</v>
      </c>
      <c r="AE15" s="50">
        <v>7361</v>
      </c>
      <c r="AF15" s="51" t="s">
        <v>39</v>
      </c>
      <c r="AG15" s="50">
        <v>7097</v>
      </c>
      <c r="AH15" s="65">
        <v>6279</v>
      </c>
      <c r="AI15" s="65">
        <v>6379</v>
      </c>
      <c r="AJ15" s="65">
        <v>6639</v>
      </c>
      <c r="AK15" s="65">
        <v>6510</v>
      </c>
      <c r="AL15" s="65">
        <v>6589</v>
      </c>
      <c r="AM15" s="16"/>
      <c r="AN15" s="38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</row>
    <row r="16" spans="1:109" s="27" customFormat="1" ht="12" customHeight="1">
      <c r="A16" s="72" t="s">
        <v>11</v>
      </c>
      <c r="B16" s="72"/>
      <c r="C16" s="26">
        <f t="shared" ref="C16:AC16" si="2">(C6+C7+C8+C9+C10+C11+C12+C15)</f>
        <v>12179</v>
      </c>
      <c r="D16" s="26">
        <f t="shared" si="2"/>
        <v>11961</v>
      </c>
      <c r="E16" s="26">
        <f t="shared" si="2"/>
        <v>12239</v>
      </c>
      <c r="F16" s="26">
        <f t="shared" si="2"/>
        <v>12580</v>
      </c>
      <c r="G16" s="26">
        <f t="shared" si="2"/>
        <v>13061</v>
      </c>
      <c r="H16" s="26">
        <f t="shared" si="2"/>
        <v>13267</v>
      </c>
      <c r="I16" s="26">
        <f t="shared" si="2"/>
        <v>13324</v>
      </c>
      <c r="J16" s="26">
        <f t="shared" si="2"/>
        <v>13562</v>
      </c>
      <c r="K16" s="26">
        <f t="shared" si="2"/>
        <v>13865</v>
      </c>
      <c r="L16" s="26">
        <f t="shared" si="2"/>
        <v>13957</v>
      </c>
      <c r="M16" s="26">
        <f t="shared" si="2"/>
        <v>14044</v>
      </c>
      <c r="N16" s="26">
        <f t="shared" si="2"/>
        <v>13875</v>
      </c>
      <c r="O16" s="26">
        <f t="shared" si="2"/>
        <v>13698</v>
      </c>
      <c r="P16" s="26">
        <f t="shared" si="2"/>
        <v>14343</v>
      </c>
      <c r="Q16" s="26">
        <f t="shared" si="2"/>
        <v>13882</v>
      </c>
      <c r="R16" s="26">
        <f t="shared" si="2"/>
        <v>13814</v>
      </c>
      <c r="S16" s="26">
        <f t="shared" si="2"/>
        <v>13843</v>
      </c>
      <c r="T16" s="26">
        <f t="shared" si="2"/>
        <v>13929</v>
      </c>
      <c r="U16" s="26">
        <f t="shared" si="2"/>
        <v>14374</v>
      </c>
      <c r="V16" s="26">
        <f t="shared" si="2"/>
        <v>14439</v>
      </c>
      <c r="W16" s="26">
        <f t="shared" si="2"/>
        <v>14020</v>
      </c>
      <c r="X16" s="54">
        <f t="shared" si="2"/>
        <v>14427</v>
      </c>
      <c r="Y16" s="54">
        <f t="shared" si="2"/>
        <v>15211</v>
      </c>
      <c r="Z16" s="54">
        <f t="shared" si="2"/>
        <v>15654</v>
      </c>
      <c r="AA16" s="54">
        <f t="shared" si="2"/>
        <v>16268</v>
      </c>
      <c r="AB16" s="54">
        <f t="shared" si="2"/>
        <v>16647</v>
      </c>
      <c r="AC16" s="54">
        <f t="shared" si="2"/>
        <v>16811</v>
      </c>
      <c r="AD16" s="54">
        <f>(AD6+AD8+AD9+AD10+AD11+AD12+AD15)</f>
        <v>17075</v>
      </c>
      <c r="AE16" s="54">
        <f>AE15+AE12+AE11+AE10+AE9+AE8+AE6+2</f>
        <v>16952</v>
      </c>
      <c r="AF16" s="55">
        <f>AF12+AF11+AF10+AF9+AF8+AF6+8724</f>
        <v>18212</v>
      </c>
      <c r="AG16" s="54">
        <f t="shared" ref="AG16:AL16" si="3">SUM(AG6:AG15)</f>
        <v>16413</v>
      </c>
      <c r="AH16" s="54">
        <f t="shared" si="3"/>
        <v>15456</v>
      </c>
      <c r="AI16" s="54">
        <f t="shared" si="3"/>
        <v>15624</v>
      </c>
      <c r="AJ16" s="54">
        <f t="shared" si="3"/>
        <v>16116</v>
      </c>
      <c r="AK16" s="54">
        <f t="shared" si="3"/>
        <v>16024</v>
      </c>
      <c r="AL16" s="54">
        <f t="shared" si="3"/>
        <v>15919</v>
      </c>
      <c r="AM16" s="38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</row>
    <row r="17" spans="1:109" s="28" customFormat="1" ht="11.25">
      <c r="AC17" s="34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</row>
    <row r="18" spans="1:109" s="27" customFormat="1" ht="12" customHeight="1">
      <c r="A18" s="29"/>
      <c r="B18" s="2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</row>
    <row r="19" spans="1:109" s="17" customFormat="1" ht="15" customHeight="1">
      <c r="A19" s="71" t="s">
        <v>37</v>
      </c>
      <c r="B19" s="71"/>
      <c r="C19" s="36">
        <v>1990</v>
      </c>
      <c r="D19" s="36">
        <v>1991</v>
      </c>
      <c r="E19" s="36">
        <v>1992</v>
      </c>
      <c r="F19" s="36">
        <v>1993</v>
      </c>
      <c r="G19" s="36">
        <v>1994</v>
      </c>
      <c r="H19" s="36">
        <v>1995</v>
      </c>
      <c r="I19" s="36">
        <v>1996</v>
      </c>
      <c r="J19" s="36">
        <v>1997</v>
      </c>
      <c r="K19" s="36">
        <v>1998</v>
      </c>
      <c r="L19" s="36">
        <v>1999</v>
      </c>
      <c r="M19" s="36">
        <v>2000</v>
      </c>
      <c r="N19" s="36">
        <v>2001</v>
      </c>
      <c r="O19" s="36">
        <v>2002</v>
      </c>
      <c r="P19" s="36">
        <v>2003</v>
      </c>
      <c r="Q19" s="36">
        <v>2004</v>
      </c>
      <c r="R19" s="36">
        <v>2005</v>
      </c>
      <c r="S19" s="36">
        <v>2006</v>
      </c>
      <c r="T19" s="36" t="s">
        <v>25</v>
      </c>
      <c r="U19" s="36" t="s">
        <v>26</v>
      </c>
      <c r="V19" s="36" t="s">
        <v>27</v>
      </c>
      <c r="W19" s="36" t="s">
        <v>28</v>
      </c>
      <c r="X19" s="58" t="s">
        <v>29</v>
      </c>
      <c r="Y19" s="58" t="s">
        <v>30</v>
      </c>
      <c r="Z19" s="58" t="s">
        <v>31</v>
      </c>
      <c r="AA19" s="58" t="s">
        <v>32</v>
      </c>
      <c r="AB19" s="58" t="s">
        <v>33</v>
      </c>
      <c r="AC19" s="58" t="s">
        <v>34</v>
      </c>
      <c r="AD19" s="58" t="s">
        <v>35</v>
      </c>
      <c r="AE19" s="58" t="s">
        <v>43</v>
      </c>
      <c r="AF19" s="59" t="s">
        <v>47</v>
      </c>
      <c r="AG19" s="58">
        <v>2020</v>
      </c>
      <c r="AH19" s="58">
        <v>2021</v>
      </c>
      <c r="AI19" s="58">
        <v>2022</v>
      </c>
      <c r="AJ19" s="58">
        <v>2023</v>
      </c>
      <c r="AK19" s="58">
        <v>2024</v>
      </c>
      <c r="AL19" s="58">
        <v>2025</v>
      </c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</row>
    <row r="20" spans="1:109" s="20" customFormat="1" ht="12.6" customHeight="1">
      <c r="A20" s="18"/>
      <c r="B20" s="18" t="s">
        <v>5</v>
      </c>
      <c r="C20" s="19">
        <v>1804</v>
      </c>
      <c r="D20" s="19">
        <v>1726</v>
      </c>
      <c r="E20" s="19">
        <v>1675</v>
      </c>
      <c r="F20" s="19">
        <v>1684</v>
      </c>
      <c r="G20" s="19">
        <v>1681</v>
      </c>
      <c r="H20" s="19">
        <v>1671</v>
      </c>
      <c r="I20" s="19">
        <v>1666</v>
      </c>
      <c r="J20" s="19">
        <v>1653</v>
      </c>
      <c r="K20" s="19">
        <v>1664</v>
      </c>
      <c r="L20" s="19">
        <v>1653</v>
      </c>
      <c r="M20" s="19">
        <v>1640</v>
      </c>
      <c r="N20" s="19">
        <v>1612</v>
      </c>
      <c r="O20" s="19">
        <v>1596</v>
      </c>
      <c r="P20" s="19">
        <v>1617</v>
      </c>
      <c r="Q20" s="19">
        <v>1587</v>
      </c>
      <c r="R20" s="19">
        <v>1605.56</v>
      </c>
      <c r="S20" s="19">
        <v>1582.9468999999999</v>
      </c>
      <c r="T20" s="19">
        <v>1553.57</v>
      </c>
      <c r="U20" s="19">
        <v>1603</v>
      </c>
      <c r="V20" s="19">
        <v>1628</v>
      </c>
      <c r="W20" s="19">
        <v>1609</v>
      </c>
      <c r="X20" s="41">
        <v>1629</v>
      </c>
      <c r="Y20" s="41">
        <v>1694.3</v>
      </c>
      <c r="Z20" s="41">
        <v>1724.92</v>
      </c>
      <c r="AA20" s="41">
        <v>1766.33</v>
      </c>
      <c r="AB20" s="41">
        <v>1849.17</v>
      </c>
      <c r="AC20" s="41">
        <v>1841.83</v>
      </c>
      <c r="AD20" s="41">
        <v>1835</v>
      </c>
      <c r="AE20" s="41">
        <v>1805</v>
      </c>
      <c r="AF20" s="42">
        <v>1779</v>
      </c>
      <c r="AG20" s="41">
        <v>1734</v>
      </c>
      <c r="AH20" s="60">
        <v>1679.7</v>
      </c>
      <c r="AI20" s="60">
        <v>1642</v>
      </c>
      <c r="AJ20" s="60">
        <v>1637</v>
      </c>
      <c r="AK20" s="60">
        <v>1630</v>
      </c>
      <c r="AL20" s="60">
        <v>1629</v>
      </c>
      <c r="AM20" s="39"/>
      <c r="AN20" s="1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</row>
    <row r="21" spans="1:109" s="18" customFormat="1" ht="12.6" customHeight="1">
      <c r="A21" s="21"/>
      <c r="B21" s="22" t="s">
        <v>38</v>
      </c>
      <c r="C21" s="23">
        <v>42</v>
      </c>
      <c r="D21" s="23">
        <v>50</v>
      </c>
      <c r="E21" s="23">
        <v>54</v>
      </c>
      <c r="F21" s="23">
        <v>58</v>
      </c>
      <c r="G21" s="23">
        <v>66</v>
      </c>
      <c r="H21" s="23">
        <v>32</v>
      </c>
      <c r="I21" s="23">
        <v>33</v>
      </c>
      <c r="J21" s="23">
        <v>28</v>
      </c>
      <c r="K21" s="23">
        <v>25</v>
      </c>
      <c r="L21" s="23">
        <v>23</v>
      </c>
      <c r="M21" s="23">
        <v>21</v>
      </c>
      <c r="N21" s="23">
        <v>21</v>
      </c>
      <c r="O21" s="23">
        <v>14</v>
      </c>
      <c r="P21" s="23">
        <v>14</v>
      </c>
      <c r="Q21" s="23">
        <v>17</v>
      </c>
      <c r="R21" s="23">
        <v>10.5</v>
      </c>
      <c r="S21" s="23">
        <v>8.4499999999999993</v>
      </c>
      <c r="T21" s="23">
        <v>2.2000000000000002</v>
      </c>
      <c r="U21" s="23">
        <v>8</v>
      </c>
      <c r="V21" s="23">
        <v>6</v>
      </c>
      <c r="W21" s="23">
        <v>1</v>
      </c>
      <c r="X21" s="43">
        <v>2</v>
      </c>
      <c r="Y21" s="43">
        <v>6</v>
      </c>
      <c r="Z21" s="43">
        <v>4</v>
      </c>
      <c r="AA21" s="43">
        <v>1</v>
      </c>
      <c r="AB21" s="43">
        <v>2</v>
      </c>
      <c r="AC21" s="43">
        <v>2</v>
      </c>
      <c r="AD21" s="44" t="s">
        <v>36</v>
      </c>
      <c r="AE21" s="43">
        <v>2</v>
      </c>
      <c r="AF21" s="45" t="s">
        <v>36</v>
      </c>
      <c r="AG21" s="44">
        <v>2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16"/>
      <c r="AN21" s="19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</row>
    <row r="22" spans="1:109" s="20" customFormat="1" ht="12.6" customHeight="1">
      <c r="A22" s="18"/>
      <c r="B22" s="18" t="s">
        <v>6</v>
      </c>
      <c r="C22" s="19">
        <v>1508</v>
      </c>
      <c r="D22" s="19">
        <v>1585.3</v>
      </c>
      <c r="E22" s="19">
        <v>1623.74</v>
      </c>
      <c r="F22" s="19">
        <v>1697</v>
      </c>
      <c r="G22" s="19">
        <v>1822</v>
      </c>
      <c r="H22" s="19">
        <v>1937</v>
      </c>
      <c r="I22" s="19">
        <v>1957</v>
      </c>
      <c r="J22" s="19">
        <v>2012</v>
      </c>
      <c r="K22" s="19">
        <v>2075</v>
      </c>
      <c r="L22" s="19">
        <v>2113</v>
      </c>
      <c r="M22" s="19">
        <v>2175</v>
      </c>
      <c r="N22" s="19">
        <v>2205</v>
      </c>
      <c r="O22" s="19">
        <v>2164</v>
      </c>
      <c r="P22" s="19">
        <v>2266</v>
      </c>
      <c r="Q22" s="19">
        <v>2282</v>
      </c>
      <c r="R22" s="19">
        <v>2297</v>
      </c>
      <c r="S22" s="19">
        <v>2377.7882</v>
      </c>
      <c r="T22" s="19">
        <v>2455.17</v>
      </c>
      <c r="U22" s="19">
        <v>2515</v>
      </c>
      <c r="V22" s="19">
        <v>2523</v>
      </c>
      <c r="W22" s="19">
        <v>2370</v>
      </c>
      <c r="X22" s="41">
        <v>2441</v>
      </c>
      <c r="Y22" s="41">
        <v>2515.46</v>
      </c>
      <c r="Z22" s="41">
        <v>2621.71</v>
      </c>
      <c r="AA22" s="41">
        <v>2711.91</v>
      </c>
      <c r="AB22" s="41">
        <v>2833.9</v>
      </c>
      <c r="AC22" s="41">
        <v>2939.34</v>
      </c>
      <c r="AD22" s="41">
        <v>3031</v>
      </c>
      <c r="AE22" s="41">
        <v>3053.4905999999996</v>
      </c>
      <c r="AF22" s="42">
        <v>3138</v>
      </c>
      <c r="AG22" s="41">
        <v>3212</v>
      </c>
      <c r="AH22" s="60">
        <v>3215.6</v>
      </c>
      <c r="AI22" s="60">
        <v>3427</v>
      </c>
      <c r="AJ22" s="60">
        <v>3588.4933000000005</v>
      </c>
      <c r="AK22" s="60">
        <v>3647</v>
      </c>
      <c r="AL22" s="60">
        <v>3526</v>
      </c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</row>
    <row r="23" spans="1:109" s="18" customFormat="1" ht="12.6" customHeight="1">
      <c r="A23" s="21"/>
      <c r="B23" s="21" t="s">
        <v>48</v>
      </c>
      <c r="C23" s="23"/>
      <c r="D23" s="23"/>
      <c r="E23" s="23"/>
      <c r="F23" s="23"/>
      <c r="G23" s="23"/>
      <c r="H23" s="23">
        <v>42</v>
      </c>
      <c r="I23" s="23">
        <v>43</v>
      </c>
      <c r="J23" s="23">
        <v>51</v>
      </c>
      <c r="K23" s="23">
        <v>54</v>
      </c>
      <c r="L23" s="23">
        <v>60</v>
      </c>
      <c r="M23" s="23">
        <v>51</v>
      </c>
      <c r="N23" s="23">
        <v>50</v>
      </c>
      <c r="O23" s="23">
        <v>55</v>
      </c>
      <c r="P23" s="23">
        <v>72</v>
      </c>
      <c r="Q23" s="23">
        <v>82</v>
      </c>
      <c r="R23" s="23">
        <v>71.97</v>
      </c>
      <c r="S23" s="23">
        <v>75.758300000000006</v>
      </c>
      <c r="T23" s="23">
        <v>75.92</v>
      </c>
      <c r="U23" s="23">
        <v>75.92</v>
      </c>
      <c r="V23" s="23">
        <v>75</v>
      </c>
      <c r="W23" s="23">
        <v>78</v>
      </c>
      <c r="X23" s="43">
        <v>80</v>
      </c>
      <c r="Y23" s="43">
        <v>79.61</v>
      </c>
      <c r="Z23" s="43">
        <v>81.97</v>
      </c>
      <c r="AA23" s="43">
        <v>85.39</v>
      </c>
      <c r="AB23" s="43">
        <v>88.06</v>
      </c>
      <c r="AC23" s="43">
        <v>93.18</v>
      </c>
      <c r="AD23" s="43">
        <v>96</v>
      </c>
      <c r="AE23" s="43">
        <v>99.316699999999997</v>
      </c>
      <c r="AF23" s="46">
        <v>99</v>
      </c>
      <c r="AG23" s="43">
        <v>94</v>
      </c>
      <c r="AH23" s="62">
        <v>103.8</v>
      </c>
      <c r="AI23" s="62">
        <v>109</v>
      </c>
      <c r="AJ23" s="62">
        <v>115.85000000000002</v>
      </c>
      <c r="AK23" s="62">
        <v>117</v>
      </c>
      <c r="AL23" s="62">
        <v>119</v>
      </c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</row>
    <row r="24" spans="1:109" s="20" customFormat="1" ht="12.6" customHeight="1">
      <c r="A24" s="18"/>
      <c r="B24" s="18" t="s">
        <v>1</v>
      </c>
      <c r="C24" s="19">
        <v>2331.2399999999998</v>
      </c>
      <c r="D24" s="19">
        <v>2171.06</v>
      </c>
      <c r="E24" s="19">
        <v>2101.02</v>
      </c>
      <c r="F24" s="19">
        <v>2114.2199999999998</v>
      </c>
      <c r="G24" s="19">
        <v>2146</v>
      </c>
      <c r="H24" s="19">
        <v>2129</v>
      </c>
      <c r="I24" s="19">
        <v>2113</v>
      </c>
      <c r="J24" s="19">
        <v>2044</v>
      </c>
      <c r="K24" s="19">
        <v>2036</v>
      </c>
      <c r="L24" s="19">
        <v>2030</v>
      </c>
      <c r="M24" s="19">
        <v>2011</v>
      </c>
      <c r="N24" s="19">
        <v>1966</v>
      </c>
      <c r="O24" s="19">
        <v>1825</v>
      </c>
      <c r="P24" s="19">
        <v>1880</v>
      </c>
      <c r="Q24" s="19">
        <v>1798</v>
      </c>
      <c r="R24" s="19">
        <v>1728.36</v>
      </c>
      <c r="S24" s="19">
        <v>1699.1794</v>
      </c>
      <c r="T24" s="19">
        <v>1690.7</v>
      </c>
      <c r="U24" s="19">
        <v>1668</v>
      </c>
      <c r="V24" s="19">
        <v>1613</v>
      </c>
      <c r="W24" s="19">
        <v>1457</v>
      </c>
      <c r="X24" s="41">
        <v>1424</v>
      </c>
      <c r="Y24" s="41">
        <v>1407.9</v>
      </c>
      <c r="Z24" s="41">
        <v>1394.9</v>
      </c>
      <c r="AA24" s="41">
        <v>1379.95</v>
      </c>
      <c r="AB24" s="41">
        <v>1361.04</v>
      </c>
      <c r="AC24" s="41">
        <v>1330.79</v>
      </c>
      <c r="AD24" s="41">
        <v>1289</v>
      </c>
      <c r="AE24" s="41">
        <v>1278.7913999999998</v>
      </c>
      <c r="AF24" s="42">
        <v>1304</v>
      </c>
      <c r="AG24" s="41">
        <v>1318</v>
      </c>
      <c r="AH24" s="60">
        <v>1131.2</v>
      </c>
      <c r="AI24" s="60">
        <v>1132</v>
      </c>
      <c r="AJ24" s="60">
        <v>1145.5749999999998</v>
      </c>
      <c r="AK24" s="60">
        <v>1116</v>
      </c>
      <c r="AL24" s="60">
        <v>1065</v>
      </c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</row>
    <row r="25" spans="1:109" s="18" customFormat="1" ht="12.6" customHeight="1">
      <c r="A25" s="21"/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3"/>
      <c r="Y25" s="43"/>
      <c r="Z25" s="43">
        <v>296.39999999999998</v>
      </c>
      <c r="AA25" s="43">
        <v>318.37</v>
      </c>
      <c r="AB25" s="43">
        <v>293.02</v>
      </c>
      <c r="AC25" s="43">
        <v>310.17</v>
      </c>
      <c r="AD25" s="43">
        <v>329</v>
      </c>
      <c r="AE25" s="43">
        <v>325.9667</v>
      </c>
      <c r="AF25" s="46">
        <v>269</v>
      </c>
      <c r="AG25" s="43">
        <v>267</v>
      </c>
      <c r="AH25" s="62">
        <v>275.8</v>
      </c>
      <c r="AI25" s="62">
        <v>277</v>
      </c>
      <c r="AJ25" s="62">
        <v>277.11</v>
      </c>
      <c r="AK25" s="62">
        <v>280</v>
      </c>
      <c r="AL25" s="62">
        <v>255.74459999999996</v>
      </c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</row>
    <row r="26" spans="1:109" s="20" customFormat="1" ht="12.6" customHeight="1">
      <c r="A26" s="18"/>
      <c r="B26" s="18" t="s">
        <v>9</v>
      </c>
      <c r="C26" s="19">
        <v>1310.47</v>
      </c>
      <c r="D26" s="19">
        <v>1339.17</v>
      </c>
      <c r="E26" s="19">
        <v>1362.92</v>
      </c>
      <c r="F26" s="19">
        <v>1472.78</v>
      </c>
      <c r="G26" s="19">
        <v>1436</v>
      </c>
      <c r="H26" s="19">
        <v>1342</v>
      </c>
      <c r="I26" s="19">
        <v>1319</v>
      </c>
      <c r="J26" s="19">
        <v>1318</v>
      </c>
      <c r="K26" s="19">
        <v>1301</v>
      </c>
      <c r="L26" s="19">
        <v>1311</v>
      </c>
      <c r="M26" s="19">
        <f>379+787+176</f>
        <v>1342</v>
      </c>
      <c r="N26" s="19">
        <v>1315</v>
      </c>
      <c r="O26" s="19">
        <v>1401</v>
      </c>
      <c r="P26" s="19">
        <v>1524</v>
      </c>
      <c r="Q26" s="19">
        <v>1507</v>
      </c>
      <c r="R26" s="19">
        <v>1492.92</v>
      </c>
      <c r="S26" s="19">
        <f>1211.6309+232.3185</f>
        <v>1443.9494000000002</v>
      </c>
      <c r="T26" s="19">
        <v>1470.37</v>
      </c>
      <c r="U26" s="19">
        <v>1444</v>
      </c>
      <c r="V26" s="19">
        <v>1487</v>
      </c>
      <c r="W26" s="19">
        <v>1495</v>
      </c>
      <c r="X26" s="41">
        <v>1462</v>
      </c>
      <c r="Y26" s="41">
        <v>1479.45</v>
      </c>
      <c r="Z26" s="41">
        <v>1239.3699999999999</v>
      </c>
      <c r="AA26" s="41">
        <v>1316.77</v>
      </c>
      <c r="AB26" s="41">
        <v>1354.11</v>
      </c>
      <c r="AC26" s="41">
        <v>1361.47</v>
      </c>
      <c r="AD26" s="41">
        <v>1380</v>
      </c>
      <c r="AE26" s="41">
        <v>1330.7886000000001</v>
      </c>
      <c r="AF26" s="42">
        <v>1267</v>
      </c>
      <c r="AG26" s="41">
        <v>1151</v>
      </c>
      <c r="AH26" s="60">
        <v>1184.8499999999999</v>
      </c>
      <c r="AI26" s="60">
        <v>1188</v>
      </c>
      <c r="AJ26" s="60">
        <v>1149.0581</v>
      </c>
      <c r="AK26" s="60">
        <v>1207</v>
      </c>
      <c r="AL26" s="60">
        <v>1145.0267999999996</v>
      </c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</row>
    <row r="27" spans="1:109" s="18" customFormat="1" ht="12.6" hidden="1" customHeight="1">
      <c r="A27" s="21"/>
      <c r="B27" s="21" t="s">
        <v>2</v>
      </c>
      <c r="C27" s="23">
        <v>827.13</v>
      </c>
      <c r="D27" s="23">
        <v>875.11</v>
      </c>
      <c r="E27" s="23">
        <v>938.95</v>
      </c>
      <c r="F27" s="23">
        <v>819.05</v>
      </c>
      <c r="G27" s="23">
        <v>847</v>
      </c>
      <c r="H27" s="23">
        <v>1003</v>
      </c>
      <c r="I27" s="23">
        <v>1017</v>
      </c>
      <c r="J27" s="23">
        <v>1110</v>
      </c>
      <c r="K27" s="23">
        <v>1159</v>
      </c>
      <c r="L27" s="23">
        <v>1168</v>
      </c>
      <c r="M27" s="23">
        <v>1246</v>
      </c>
      <c r="N27" s="23">
        <v>1262</v>
      </c>
      <c r="O27" s="23">
        <v>1204</v>
      </c>
      <c r="P27" s="23">
        <v>1282</v>
      </c>
      <c r="Q27" s="23">
        <v>1158</v>
      </c>
      <c r="R27" s="23">
        <v>1124.8499999999999</v>
      </c>
      <c r="S27" s="23">
        <v>1169.96</v>
      </c>
      <c r="T27" s="23">
        <v>1207.98</v>
      </c>
      <c r="U27" s="23">
        <v>1153</v>
      </c>
      <c r="V27" s="23">
        <v>1167</v>
      </c>
      <c r="W27" s="23">
        <v>1198</v>
      </c>
      <c r="X27" s="43">
        <v>1309</v>
      </c>
      <c r="Y27" s="43">
        <v>1455.01</v>
      </c>
      <c r="Z27" s="47" t="s">
        <v>13</v>
      </c>
      <c r="AA27" s="47" t="s">
        <v>13</v>
      </c>
      <c r="AB27" s="47" t="s">
        <v>13</v>
      </c>
      <c r="AC27" s="47" t="s">
        <v>13</v>
      </c>
      <c r="AD27" s="47" t="s">
        <v>13</v>
      </c>
      <c r="AE27" s="47"/>
      <c r="AF27" s="52"/>
      <c r="AG27" s="47"/>
      <c r="AH27" s="63"/>
      <c r="AI27" s="63"/>
      <c r="AJ27" s="63"/>
      <c r="AK27" s="63"/>
      <c r="AL27" s="63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</row>
    <row r="28" spans="1:109" s="30" customFormat="1" ht="12.6" hidden="1" customHeight="1">
      <c r="B28" s="30" t="s">
        <v>3</v>
      </c>
      <c r="C28" s="31">
        <v>183.41</v>
      </c>
      <c r="D28" s="31">
        <v>162.52000000000001</v>
      </c>
      <c r="E28" s="31">
        <v>180.27</v>
      </c>
      <c r="F28" s="31">
        <v>308.19</v>
      </c>
      <c r="G28" s="31">
        <v>320</v>
      </c>
      <c r="H28" s="31">
        <v>228</v>
      </c>
      <c r="I28" s="31">
        <v>234</v>
      </c>
      <c r="J28" s="31">
        <v>243</v>
      </c>
      <c r="K28" s="31">
        <v>219</v>
      </c>
      <c r="L28" s="31">
        <v>220</v>
      </c>
      <c r="M28" s="31">
        <v>199</v>
      </c>
      <c r="N28" s="31">
        <v>203</v>
      </c>
      <c r="O28" s="31">
        <v>200</v>
      </c>
      <c r="P28" s="31">
        <v>170</v>
      </c>
      <c r="Q28" s="31">
        <v>132</v>
      </c>
      <c r="R28" s="31">
        <v>130.22999999999999</v>
      </c>
      <c r="S28" s="31">
        <v>146.63</v>
      </c>
      <c r="T28" s="19">
        <v>117.61</v>
      </c>
      <c r="U28" s="19">
        <v>125</v>
      </c>
      <c r="V28" s="19">
        <v>110</v>
      </c>
      <c r="W28" s="19">
        <v>112</v>
      </c>
      <c r="X28" s="41">
        <v>122</v>
      </c>
      <c r="Y28" s="41">
        <v>142.1</v>
      </c>
      <c r="Z28" s="48" t="s">
        <v>13</v>
      </c>
      <c r="AA28" s="48" t="s">
        <v>13</v>
      </c>
      <c r="AB28" s="48" t="s">
        <v>13</v>
      </c>
      <c r="AC28" s="48" t="s">
        <v>13</v>
      </c>
      <c r="AD28" s="48" t="s">
        <v>13</v>
      </c>
      <c r="AE28" s="48"/>
      <c r="AF28" s="49"/>
      <c r="AG28" s="48"/>
      <c r="AH28" s="64"/>
      <c r="AI28" s="64"/>
      <c r="AJ28" s="64"/>
      <c r="AK28" s="64"/>
      <c r="AL28" s="64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</row>
    <row r="29" spans="1:109" s="18" customFormat="1" ht="12.6" customHeight="1">
      <c r="A29" s="24"/>
      <c r="B29" s="24" t="s">
        <v>51</v>
      </c>
      <c r="C29" s="25">
        <f t="shared" ref="C29" si="4">SUM(C27:C28)</f>
        <v>1010.54</v>
      </c>
      <c r="D29" s="25">
        <f t="shared" ref="D29" si="5">SUM(D27:D28)</f>
        <v>1037.6300000000001</v>
      </c>
      <c r="E29" s="25">
        <f t="shared" ref="E29" si="6">SUM(E27:E28)</f>
        <v>1119.22</v>
      </c>
      <c r="F29" s="25">
        <f t="shared" ref="F29" si="7">SUM(F27:F28)</f>
        <v>1127.24</v>
      </c>
      <c r="G29" s="25">
        <f t="shared" ref="G29" si="8">SUM(G27:G28)</f>
        <v>1167</v>
      </c>
      <c r="H29" s="25">
        <f t="shared" ref="H29" si="9">SUM(H27:H28)</f>
        <v>1231</v>
      </c>
      <c r="I29" s="25">
        <f t="shared" ref="I29" si="10">SUM(I27:I28)</f>
        <v>1251</v>
      </c>
      <c r="J29" s="25">
        <f t="shared" ref="J29" si="11">SUM(J27:J28)</f>
        <v>1353</v>
      </c>
      <c r="K29" s="25">
        <f t="shared" ref="K29" si="12">SUM(K27:K28)</f>
        <v>1378</v>
      </c>
      <c r="L29" s="25">
        <f t="shared" ref="L29" si="13">SUM(L27:L28)</f>
        <v>1388</v>
      </c>
      <c r="M29" s="25">
        <f t="shared" ref="M29" si="14">SUM(M27:M28)</f>
        <v>1445</v>
      </c>
      <c r="N29" s="25">
        <f t="shared" ref="N29" si="15">SUM(N27:N28)</f>
        <v>1465</v>
      </c>
      <c r="O29" s="25">
        <f t="shared" ref="O29" si="16">SUM(O27:O28)</f>
        <v>1404</v>
      </c>
      <c r="P29" s="25">
        <f t="shared" ref="P29" si="17">SUM(P27:P28)</f>
        <v>1452</v>
      </c>
      <c r="Q29" s="25">
        <f t="shared" ref="Q29" si="18">SUM(Q27:Q28)</f>
        <v>1290</v>
      </c>
      <c r="R29" s="25">
        <f t="shared" ref="R29" si="19">SUM(R27:R28)</f>
        <v>1255.08</v>
      </c>
      <c r="S29" s="25">
        <f t="shared" ref="S29" si="20">SUM(S27:S28)</f>
        <v>1316.5900000000001</v>
      </c>
      <c r="T29" s="25">
        <f t="shared" ref="T29" si="21">SUM(T27:T28)</f>
        <v>1325.59</v>
      </c>
      <c r="U29" s="25">
        <f t="shared" ref="U29" si="22">SUM(U27:U28)</f>
        <v>1278</v>
      </c>
      <c r="V29" s="25">
        <f t="shared" ref="V29" si="23">SUM(V27:V28)</f>
        <v>1277</v>
      </c>
      <c r="W29" s="25">
        <f t="shared" ref="W29" si="24">SUM(W27:W28)</f>
        <v>1310</v>
      </c>
      <c r="X29" s="50">
        <f t="shared" ref="X29" si="25">SUM(X27:X28)</f>
        <v>1431</v>
      </c>
      <c r="Y29" s="50">
        <f>SUM(Y27:Y28)</f>
        <v>1597.11</v>
      </c>
      <c r="Z29" s="50">
        <v>1567.6</v>
      </c>
      <c r="AA29" s="50">
        <v>1615.41</v>
      </c>
      <c r="AB29" s="50">
        <v>1655.71</v>
      </c>
      <c r="AC29" s="50">
        <v>1677.65</v>
      </c>
      <c r="AD29" s="50">
        <v>1794</v>
      </c>
      <c r="AE29" s="50">
        <v>1747</v>
      </c>
      <c r="AF29" s="53">
        <v>1529</v>
      </c>
      <c r="AG29" s="50">
        <v>1138</v>
      </c>
      <c r="AH29" s="65">
        <v>1162.6600000000001</v>
      </c>
      <c r="AI29" s="65">
        <v>1100</v>
      </c>
      <c r="AJ29" s="65">
        <v>1259</v>
      </c>
      <c r="AK29" s="65">
        <v>1197</v>
      </c>
      <c r="AL29" s="65">
        <v>1283</v>
      </c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</row>
    <row r="30" spans="1:109" s="33" customFormat="1" ht="12" customHeight="1">
      <c r="A30" s="73" t="s">
        <v>11</v>
      </c>
      <c r="B30" s="73"/>
      <c r="C30" s="32">
        <f t="shared" ref="C30:AC30" si="26">(C20+C21+C22+C23+C24+C25+C26+C29)</f>
        <v>8006.25</v>
      </c>
      <c r="D30" s="32">
        <f t="shared" si="26"/>
        <v>7909.1600000000008</v>
      </c>
      <c r="E30" s="32">
        <f t="shared" si="26"/>
        <v>7935.9000000000005</v>
      </c>
      <c r="F30" s="32">
        <f t="shared" si="26"/>
        <v>8153.2399999999989</v>
      </c>
      <c r="G30" s="32">
        <f t="shared" si="26"/>
        <v>8318</v>
      </c>
      <c r="H30" s="32">
        <f t="shared" si="26"/>
        <v>8384</v>
      </c>
      <c r="I30" s="32">
        <f t="shared" si="26"/>
        <v>8382</v>
      </c>
      <c r="J30" s="32">
        <f t="shared" si="26"/>
        <v>8459</v>
      </c>
      <c r="K30" s="32">
        <f t="shared" si="26"/>
        <v>8533</v>
      </c>
      <c r="L30" s="32">
        <f t="shared" si="26"/>
        <v>8578</v>
      </c>
      <c r="M30" s="32">
        <f t="shared" si="26"/>
        <v>8685</v>
      </c>
      <c r="N30" s="32">
        <f t="shared" si="26"/>
        <v>8634</v>
      </c>
      <c r="O30" s="32">
        <f t="shared" si="26"/>
        <v>8459</v>
      </c>
      <c r="P30" s="32">
        <f t="shared" si="26"/>
        <v>8825</v>
      </c>
      <c r="Q30" s="32">
        <f t="shared" si="26"/>
        <v>8563</v>
      </c>
      <c r="R30" s="32">
        <f t="shared" si="26"/>
        <v>8461.39</v>
      </c>
      <c r="S30" s="32">
        <f t="shared" si="26"/>
        <v>8504.6621999999988</v>
      </c>
      <c r="T30" s="32">
        <f t="shared" si="26"/>
        <v>8573.52</v>
      </c>
      <c r="U30" s="32">
        <f t="shared" si="26"/>
        <v>8591.92</v>
      </c>
      <c r="V30" s="32">
        <f t="shared" si="26"/>
        <v>8609</v>
      </c>
      <c r="W30" s="32">
        <f t="shared" si="26"/>
        <v>8320</v>
      </c>
      <c r="X30" s="56">
        <f t="shared" si="26"/>
        <v>8469</v>
      </c>
      <c r="Y30" s="56">
        <f t="shared" si="26"/>
        <v>8779.83</v>
      </c>
      <c r="Z30" s="56">
        <f t="shared" si="26"/>
        <v>8930.869999999999</v>
      </c>
      <c r="AA30" s="56">
        <f t="shared" si="26"/>
        <v>9195.1299999999992</v>
      </c>
      <c r="AB30" s="56">
        <f t="shared" si="26"/>
        <v>9437.01</v>
      </c>
      <c r="AC30" s="56">
        <f t="shared" si="26"/>
        <v>9556.43</v>
      </c>
      <c r="AD30" s="56">
        <f>SUM(AD29,AD26,AD25,AD24,AD23,AD22,AD20)</f>
        <v>9754</v>
      </c>
      <c r="AE30" s="56">
        <f>SUM(AE20:AE29)</f>
        <v>9642.3539999999994</v>
      </c>
      <c r="AF30" s="57">
        <f>AF20+AF22+AF23+AF24+AF25+AF26+AF29</f>
        <v>9385</v>
      </c>
      <c r="AG30" s="56">
        <f>SUM(AG20:AG29)</f>
        <v>8916</v>
      </c>
      <c r="AH30" s="56">
        <f>SUM(AH20:AH29)</f>
        <v>8753.61</v>
      </c>
      <c r="AI30" s="56">
        <f>AI20+AI22+AI23+AI24+AI25+AI26+AI29</f>
        <v>8875</v>
      </c>
      <c r="AJ30" s="56">
        <f>AJ20+AJ22+AJ23+AJ24+AJ25+AJ26+AJ29+AJ21</f>
        <v>9172.0864000000001</v>
      </c>
      <c r="AK30" s="56">
        <f>AK20+AK22+AK23+AK24+AK25+AK26+AK29+AK21</f>
        <v>9194</v>
      </c>
      <c r="AL30" s="56">
        <f>AL20+AL22+AL23+AL24+AL25+AL26+AL29+AL21</f>
        <v>9022.7713999999996</v>
      </c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</row>
    <row r="31" spans="1:109" s="3" customFormat="1" ht="9.75" customHeight="1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</row>
    <row r="32" spans="1:109" s="3" customFormat="1" ht="14.25" hidden="1" customHeight="1">
      <c r="A32" s="67" t="s">
        <v>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</row>
    <row r="33" spans="1:109" s="3" customFormat="1" ht="12.75" hidden="1" customHeight="1">
      <c r="A33" s="39" t="s">
        <v>44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</row>
    <row r="34" spans="1:109" s="3" customFormat="1" ht="12" hidden="1" customHeight="1">
      <c r="A34" s="16" t="s">
        <v>45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</row>
    <row r="35" spans="1:109" s="3" customFormat="1" ht="9.75" hidden="1" customHeight="1">
      <c r="A35" s="39" t="s">
        <v>50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</row>
    <row r="36" spans="1:109" s="3" customFormat="1" ht="9.75" customHeight="1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</row>
    <row r="37" spans="1:109" s="13" customFormat="1" ht="1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109" s="4" customFormat="1" ht="15" customHeight="1">
      <c r="A38" s="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</row>
    <row r="39" spans="1:109" ht="15" customHeight="1">
      <c r="B39" s="9"/>
    </row>
    <row r="40" spans="1:109" ht="15" customHeight="1">
      <c r="B40" s="9"/>
    </row>
    <row r="63" ht="7.5" customHeight="1"/>
    <row r="64" ht="3" customHeight="1"/>
    <row r="65" spans="1:35" ht="15" customHeight="1">
      <c r="A65" s="68" t="s">
        <v>49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</row>
    <row r="66" spans="1:35" ht="15" customHeight="1">
      <c r="A66" s="69" t="s">
        <v>40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5" ht="4.5" customHeight="1"/>
  </sheetData>
  <mergeCells count="6">
    <mergeCell ref="A66:AE66"/>
    <mergeCell ref="AM6:AQ7"/>
    <mergeCell ref="A5:B5"/>
    <mergeCell ref="A16:B16"/>
    <mergeCell ref="A30:B30"/>
    <mergeCell ref="A19:B19"/>
  </mergeCells>
  <phoneticPr fontId="0" type="noConversion"/>
  <pageMargins left="0.5" right="0.5" top="0.5" bottom="0.5" header="0.3" footer="0.5"/>
  <pageSetup scale="80" orientation="portrait" r:id="rId1"/>
  <headerFooter alignWithMargins="0"/>
  <ignoredErrors>
    <ignoredError sqref="C29:Y29 U15:Z15 AG30:AH30 AL16 AG16:AK16" formulaRange="1"/>
    <ignoredError sqref="A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workbookViewId="0">
      <selection activeCell="K4" sqref="K4"/>
    </sheetView>
  </sheetViews>
  <sheetFormatPr defaultRowHeight="12.75"/>
  <cols>
    <col min="1" max="1" width="10.42578125" bestFit="1" customWidth="1"/>
    <col min="2" max="5" width="10.28515625" bestFit="1" customWidth="1"/>
  </cols>
  <sheetData>
    <row r="1" spans="1:11">
      <c r="A1" s="10"/>
      <c r="B1" s="10">
        <v>2016</v>
      </c>
      <c r="C1" s="10">
        <v>2017</v>
      </c>
      <c r="D1" s="10">
        <v>2018</v>
      </c>
      <c r="E1" s="10">
        <v>2019</v>
      </c>
      <c r="F1" s="10">
        <v>2020</v>
      </c>
      <c r="G1" s="10">
        <v>2021</v>
      </c>
      <c r="H1" s="10">
        <v>2022</v>
      </c>
      <c r="I1" s="10">
        <v>2023</v>
      </c>
      <c r="J1" s="10">
        <v>2024</v>
      </c>
      <c r="K1" s="10">
        <v>2025</v>
      </c>
    </row>
    <row r="2" spans="1:11">
      <c r="A2" t="s">
        <v>4</v>
      </c>
      <c r="B2" s="11">
        <v>16811</v>
      </c>
      <c r="C2" s="11">
        <v>17075</v>
      </c>
      <c r="D2" s="11">
        <v>16952</v>
      </c>
      <c r="E2" s="11">
        <v>18212</v>
      </c>
      <c r="F2" s="11">
        <v>16413</v>
      </c>
      <c r="G2" s="11">
        <v>15456</v>
      </c>
      <c r="H2" s="11">
        <v>15624</v>
      </c>
      <c r="I2" s="11">
        <v>16116</v>
      </c>
      <c r="J2" s="11">
        <v>16024</v>
      </c>
      <c r="K2" s="11">
        <v>15919</v>
      </c>
    </row>
    <row r="3" spans="1:11">
      <c r="A3" t="s">
        <v>10</v>
      </c>
      <c r="B3" s="11">
        <v>9556</v>
      </c>
      <c r="C3" s="11">
        <v>9754</v>
      </c>
      <c r="D3" s="11">
        <v>9642</v>
      </c>
      <c r="E3" s="11">
        <v>9385</v>
      </c>
      <c r="F3" s="11">
        <v>8916</v>
      </c>
      <c r="G3" s="11">
        <v>8754</v>
      </c>
      <c r="H3" s="11">
        <v>8875</v>
      </c>
      <c r="I3" s="11">
        <v>9172.0864000000001</v>
      </c>
      <c r="J3" s="11">
        <v>9194</v>
      </c>
      <c r="K3" s="11">
        <v>9023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Headcount &amp; FTE by Class</vt:lpstr>
      <vt:lpstr>Data for Chart</vt:lpstr>
      <vt:lpstr>'Headcount &amp; FTE by Class'!Print_Area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Bickelhaupt, Sarah E [I RES]</dc:creator>
  <cp:lastModifiedBy>Andringa, Chris [I RES]</cp:lastModifiedBy>
  <cp:lastPrinted>2024-12-18T17:06:11Z</cp:lastPrinted>
  <dcterms:created xsi:type="dcterms:W3CDTF">1998-11-25T22:08:20Z</dcterms:created>
  <dcterms:modified xsi:type="dcterms:W3CDTF">2025-12-22T15:20:43Z</dcterms:modified>
</cp:coreProperties>
</file>