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14064" windowHeight="13668" tabRatio="744"/>
  </bookViews>
  <sheets>
    <sheet name="Headcount &amp; FTE by Class" sheetId="1" r:id="rId1"/>
    <sheet name="Data for Chart" sheetId="2" state="hidden" r:id="rId2"/>
  </sheets>
  <definedNames>
    <definedName name="_xlnm.Print_Area" localSheetId="0">'Headcount &amp; FTE by Class'!$A$1:$AJ$70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6" i="1" l="1"/>
  <c r="AJ16" i="1"/>
  <c r="AI16" i="1"/>
  <c r="AJ30" i="1"/>
  <c r="AI30" i="1"/>
  <c r="AH30" i="1" l="1"/>
  <c r="AG30" i="1" l="1"/>
  <c r="AG16" i="1"/>
  <c r="AF30" i="1" l="1"/>
  <c r="AF16" i="1"/>
  <c r="AD30" i="1" l="1"/>
  <c r="AD16" i="1"/>
  <c r="AE30" i="1"/>
  <c r="AE16" i="1"/>
  <c r="AC16" i="1" l="1"/>
  <c r="Y29" i="1" l="1"/>
  <c r="AC30" i="1" l="1"/>
  <c r="Z30" i="1" l="1"/>
  <c r="AB30" i="1" l="1"/>
  <c r="AB16" i="1"/>
  <c r="AA30" i="1" l="1"/>
  <c r="AA16" i="1"/>
  <c r="D29" i="1" l="1"/>
  <c r="D30" i="1" s="1"/>
  <c r="E29" i="1"/>
  <c r="E30" i="1" s="1"/>
  <c r="F29" i="1"/>
  <c r="F30" i="1" s="1"/>
  <c r="G29" i="1"/>
  <c r="G30" i="1" s="1"/>
  <c r="H29" i="1"/>
  <c r="H30" i="1" s="1"/>
  <c r="I29" i="1"/>
  <c r="I30" i="1" s="1"/>
  <c r="J29" i="1"/>
  <c r="J30" i="1" s="1"/>
  <c r="K29" i="1"/>
  <c r="K30" i="1" s="1"/>
  <c r="L29" i="1"/>
  <c r="L30" i="1" s="1"/>
  <c r="M29" i="1"/>
  <c r="N29" i="1"/>
  <c r="N30" i="1" s="1"/>
  <c r="O29" i="1"/>
  <c r="O30" i="1" s="1"/>
  <c r="P29" i="1"/>
  <c r="P30" i="1" s="1"/>
  <c r="Q29" i="1"/>
  <c r="Q30" i="1" s="1"/>
  <c r="R29" i="1"/>
  <c r="R30" i="1" s="1"/>
  <c r="S29" i="1"/>
  <c r="T29" i="1"/>
  <c r="T30" i="1" s="1"/>
  <c r="U29" i="1"/>
  <c r="U30" i="1" s="1"/>
  <c r="V29" i="1"/>
  <c r="V30" i="1" s="1"/>
  <c r="W29" i="1"/>
  <c r="W30" i="1" s="1"/>
  <c r="X29" i="1"/>
  <c r="X30" i="1" s="1"/>
  <c r="Y30" i="1"/>
  <c r="C29" i="1"/>
  <c r="C30" i="1" s="1"/>
  <c r="U15" i="1"/>
  <c r="U16" i="1" s="1"/>
  <c r="T15" i="1"/>
  <c r="T16" i="1" s="1"/>
  <c r="S15" i="1"/>
  <c r="S16" i="1" s="1"/>
  <c r="R15" i="1"/>
  <c r="R16" i="1" s="1"/>
  <c r="Q15" i="1"/>
  <c r="Q16" i="1" s="1"/>
  <c r="P15" i="1"/>
  <c r="O15" i="1"/>
  <c r="N15" i="1"/>
  <c r="N16" i="1" s="1"/>
  <c r="M15" i="1"/>
  <c r="L15" i="1"/>
  <c r="L16" i="1" s="1"/>
  <c r="K15" i="1"/>
  <c r="K16" i="1" s="1"/>
  <c r="J15" i="1"/>
  <c r="J16" i="1" s="1"/>
  <c r="I15" i="1"/>
  <c r="I16" i="1" s="1"/>
  <c r="H15" i="1"/>
  <c r="H16" i="1" s="1"/>
  <c r="G15" i="1"/>
  <c r="G16" i="1" s="1"/>
  <c r="F15" i="1"/>
  <c r="F16" i="1" s="1"/>
  <c r="E15" i="1"/>
  <c r="E16" i="1" s="1"/>
  <c r="D15" i="1"/>
  <c r="D16" i="1" s="1"/>
  <c r="C15" i="1"/>
  <c r="C16" i="1" s="1"/>
  <c r="W15" i="1"/>
  <c r="W16" i="1" s="1"/>
  <c r="X15" i="1"/>
  <c r="X16" i="1" s="1"/>
  <c r="Y15" i="1"/>
  <c r="Y16" i="1" s="1"/>
  <c r="Z15" i="1"/>
  <c r="Z16" i="1" s="1"/>
  <c r="V15" i="1"/>
  <c r="V16" i="1" s="1"/>
  <c r="S26" i="1" l="1"/>
  <c r="S30" i="1" s="1"/>
  <c r="P12" i="1"/>
  <c r="P16" i="1" s="1"/>
  <c r="O12" i="1"/>
  <c r="O16" i="1" s="1"/>
  <c r="M26" i="1"/>
  <c r="M30" i="1" s="1"/>
  <c r="M12" i="1"/>
  <c r="M16" i="1" s="1"/>
</calcChain>
</file>

<file path=xl/sharedStrings.xml><?xml version="1.0" encoding="utf-8"?>
<sst xmlns="http://schemas.openxmlformats.org/spreadsheetml/2006/main" count="89" uniqueCount="57">
  <si>
    <t xml:space="preserve"> </t>
  </si>
  <si>
    <t>Merit</t>
  </si>
  <si>
    <t>Student Hourly</t>
  </si>
  <si>
    <t>Non-Student Hourly</t>
  </si>
  <si>
    <t>Headcount</t>
  </si>
  <si>
    <t xml:space="preserve">Faculty </t>
  </si>
  <si>
    <t>Professional and Scientific</t>
  </si>
  <si>
    <t xml:space="preserve"> October Payroll</t>
  </si>
  <si>
    <t>Pre/Post Doctoral</t>
  </si>
  <si>
    <t>Graduate Assistants</t>
  </si>
  <si>
    <t>FTE</t>
  </si>
  <si>
    <t xml:space="preserve"> All Employees</t>
  </si>
  <si>
    <t xml:space="preserve"> HEADCOUNT</t>
  </si>
  <si>
    <t xml:space="preserve">  ---</t>
  </si>
  <si>
    <t xml:space="preserve">  fractional appointment and is not based on funding source. FTE for hourly employees is based on the pay periods, Sept. 16-30 and Oct. 1-15;</t>
  </si>
  <si>
    <t xml:space="preserve">  hours worked for both pay periods are summed and divided by the total hours in the pay periods.</t>
  </si>
  <si>
    <r>
      <rPr>
        <b/>
        <sz val="8"/>
        <color theme="0"/>
        <rFont val="Univers 55"/>
      </rPr>
      <t>A</t>
    </r>
    <r>
      <rPr>
        <b/>
        <sz val="8"/>
        <rFont val="Univers 55"/>
        <family val="2"/>
      </rPr>
      <t>2007</t>
    </r>
  </si>
  <si>
    <r>
      <rPr>
        <b/>
        <sz val="8"/>
        <color theme="0"/>
        <rFont val="Univers 55"/>
      </rPr>
      <t>A</t>
    </r>
    <r>
      <rPr>
        <b/>
        <sz val="8"/>
        <rFont val="Univers 55"/>
        <family val="2"/>
      </rPr>
      <t>2008</t>
    </r>
  </si>
  <si>
    <r>
      <t>Employee Headcount and FTE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Classification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</si>
  <si>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2009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</si>
  <si>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2010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</si>
  <si>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2011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</si>
  <si>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2012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</si>
  <si>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2013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</si>
  <si>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2014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</si>
  <si>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2015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</si>
  <si>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2016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</si>
  <si>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2017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</si>
  <si>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2007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</si>
  <si>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2008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</si>
  <si>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2009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</si>
  <si>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2010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</si>
  <si>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2011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</si>
  <si>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2012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</si>
  <si>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2013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</si>
  <si>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2014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</si>
  <si>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2015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</si>
  <si>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2016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</si>
  <si>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2017</t>
    </r>
  </si>
  <si>
    <r>
      <rPr>
        <sz val="8"/>
        <color theme="0" tint="-4.9989318521683403E-2"/>
        <rFont val="Univers 55"/>
      </rPr>
      <t>...…..</t>
    </r>
    <r>
      <rPr>
        <sz val="8"/>
        <rFont val="Univers 55"/>
        <family val="2"/>
      </rPr>
      <t>0</t>
    </r>
  </si>
  <si>
    <t xml:space="preserve">   Office of Institutional Research</t>
  </si>
  <si>
    <r>
      <t xml:space="preserve"> FULL-TIME EQUIVALENT (FTE)</t>
    </r>
    <r>
      <rPr>
        <vertAlign val="superscript"/>
        <sz val="10"/>
        <rFont val="Univers 55"/>
      </rPr>
      <t>1</t>
    </r>
  </si>
  <si>
    <t xml:space="preserve">   Additionally, these numbers reflect each employee's status as of October 31st. Data now reflects Workday HCM and Finance values.</t>
  </si>
  <si>
    <t>Visiting Scientists without Faculty Rank</t>
  </si>
  <si>
    <r>
      <rPr>
        <vertAlign val="superscript"/>
        <sz val="8"/>
        <rFont val="Univers 55"/>
      </rPr>
      <t xml:space="preserve"> 2</t>
    </r>
    <r>
      <rPr>
        <vertAlign val="superscript"/>
        <sz val="8"/>
        <rFont val="ITC Berkeley Oldstyle Std"/>
        <family val="1"/>
      </rPr>
      <t xml:space="preserve"> </t>
    </r>
    <r>
      <rPr>
        <sz val="8"/>
        <rFont val="ITC Berkeley Oldstyle Std"/>
        <family val="1"/>
      </rPr>
      <t>The Contract classification includes special appointments governed by contract.</t>
    </r>
  </si>
  <si>
    <r>
      <rPr>
        <vertAlign val="superscript"/>
        <sz val="8"/>
        <rFont val="Univers 55"/>
      </rPr>
      <t xml:space="preserve"> </t>
    </r>
    <r>
      <rPr>
        <vertAlign val="superscript"/>
        <sz val="9"/>
        <rFont val="Univers 55"/>
      </rPr>
      <t>3</t>
    </r>
    <r>
      <rPr>
        <vertAlign val="superscript"/>
        <sz val="8"/>
        <rFont val="ITC Berkeley Oldstyle Std"/>
        <family val="1"/>
      </rPr>
      <t xml:space="preserve"> </t>
    </r>
    <r>
      <rPr>
        <sz val="8"/>
        <rFont val="ITC Berkeley Oldstyle Std"/>
        <family val="1"/>
      </rPr>
      <t>For all reporting years prior to 2019, data matched the e-Data Warehouse values.</t>
    </r>
  </si>
  <si>
    <r>
      <rPr>
        <vertAlign val="superscript"/>
        <sz val="9"/>
        <rFont val="Univers LT Std 55"/>
        <family val="2"/>
      </rPr>
      <t xml:space="preserve"> 4</t>
    </r>
    <r>
      <rPr>
        <vertAlign val="superscript"/>
        <sz val="8"/>
        <rFont val="ITC Berkeley Oldstyle Std"/>
        <family val="1"/>
      </rPr>
      <t xml:space="preserve"> </t>
    </r>
    <r>
      <rPr>
        <sz val="8"/>
        <rFont val="ITC Berkeley Oldstyle Std"/>
        <family val="1"/>
      </rPr>
      <t>Beginning in 2019, FTE is based on the fraction of each person's annual appointment  in their primary department for which they are receiving the most funding.</t>
    </r>
  </si>
  <si>
    <r>
      <rPr>
        <vertAlign val="superscript"/>
        <sz val="8"/>
        <rFont val="Univers 55"/>
      </rPr>
      <t xml:space="preserve"> </t>
    </r>
    <r>
      <rPr>
        <vertAlign val="superscript"/>
        <sz val="9"/>
        <rFont val="Univers 55"/>
      </rPr>
      <t>5</t>
    </r>
    <r>
      <rPr>
        <vertAlign val="superscript"/>
        <sz val="8"/>
        <rFont val="ITC Berkeley Oldstyle Std"/>
        <family val="1"/>
      </rPr>
      <t xml:space="preserve"> </t>
    </r>
    <r>
      <rPr>
        <sz val="8"/>
        <rFont val="ITC Berkeley Oldstyle Std"/>
        <family val="1"/>
      </rPr>
      <t>For 2019, Student Hourly headcount includes all Student Hourly employees and not just those who were paid in October as in previous years.</t>
    </r>
  </si>
  <si>
    <r>
      <t>Contract</t>
    </r>
    <r>
      <rPr>
        <vertAlign val="superscript"/>
        <sz val="8"/>
        <rFont val="Univers 55"/>
        <family val="2"/>
      </rPr>
      <t>2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</si>
  <si>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2018</t>
    </r>
    <r>
      <rPr>
        <vertAlign val="superscript"/>
        <sz val="10"/>
        <rFont val="Univers 55"/>
      </rPr>
      <t>3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</si>
  <si>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2019</t>
    </r>
    <r>
      <rPr>
        <vertAlign val="superscript"/>
        <sz val="10"/>
        <rFont val="Univers 55"/>
      </rPr>
      <t>4</t>
    </r>
  </si>
  <si>
    <r>
      <t xml:space="preserve">  </t>
    </r>
    <r>
      <rPr>
        <sz val="7"/>
        <rFont val="Univers 55"/>
      </rPr>
      <t xml:space="preserve"> </t>
    </r>
    <r>
      <rPr>
        <sz val="9"/>
        <rFont val="Univers 55"/>
      </rPr>
      <t xml:space="preserve"> </t>
    </r>
    <r>
      <rPr>
        <sz val="8"/>
        <rFont val="Univers 55"/>
        <family val="2"/>
      </rPr>
      <t>8,724</t>
    </r>
    <r>
      <rPr>
        <sz val="1"/>
        <rFont val="Univers 55"/>
      </rPr>
      <t xml:space="preserve"> </t>
    </r>
    <r>
      <rPr>
        <vertAlign val="superscript"/>
        <sz val="9"/>
        <rFont val="Univers 55"/>
      </rPr>
      <t>5</t>
    </r>
  </si>
  <si>
    <r>
      <t>Contract</t>
    </r>
    <r>
      <rPr>
        <vertAlign val="superscript"/>
        <sz val="8"/>
        <rFont val="Univers 55"/>
      </rPr>
      <t>2</t>
    </r>
  </si>
  <si>
    <r>
      <t>Temp Hourly (Student &amp; Non-student)</t>
    </r>
    <r>
      <rPr>
        <vertAlign val="superscript"/>
        <sz val="8"/>
        <rFont val="Univers 55"/>
      </rPr>
      <t>6</t>
    </r>
  </si>
  <si>
    <r>
      <rPr>
        <vertAlign val="superscript"/>
        <sz val="8"/>
        <rFont val="Univers 55"/>
      </rPr>
      <t xml:space="preserve"> 6</t>
    </r>
    <r>
      <rPr>
        <sz val="8"/>
        <rFont val="ITC Berkeley Oldstyle Std"/>
        <family val="1"/>
      </rPr>
      <t xml:space="preserve"> Beginning fall 2020, Temporary Hourly (Student &amp; Non-student) include all Undergraduate Student Hourly, Temporary, Seasonal, and Emergency employees.</t>
    </r>
  </si>
  <si>
    <r>
      <t xml:space="preserve"> </t>
    </r>
    <r>
      <rPr>
        <vertAlign val="superscript"/>
        <sz val="8"/>
        <rFont val="Univers 55"/>
      </rPr>
      <t>1</t>
    </r>
    <r>
      <rPr>
        <sz val="8"/>
        <rFont val="ITC Berkeley Oldstyle Std"/>
        <family val="1"/>
      </rPr>
      <t>Full-Time Equivalent (FTE) is based on the appointment fraction of each employee; FTE for non-hourly employees is based on annual</t>
    </r>
  </si>
  <si>
    <t xml:space="preserve">   Last Updated 1/18/2024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</si>
</sst>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??,???"/>
    <numFmt numFmtId="165" formatCode="_(* #,##0_);_(* \(#,##0\);_(* &quot;-&quot;??_);_(@_)"/>
  </numFmts>
  <fonts count="32">
    <font>
      <sz val="10"/>
      <name val="Univers 55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vertAlign val="superscript"/>
      <sz val="9"/>
      <name val="Univers 55"/>
      <family val="2"/>
    </font>
    <font>
      <sz val="7"/>
      <name val="Univers 55"/>
      <family val="2"/>
    </font>
    <font>
      <sz val="10"/>
      <name val="Univers 55"/>
      <family val="2"/>
    </font>
    <font>
      <b/>
      <sz val="10"/>
      <name val="Univers 55"/>
      <family val="2"/>
    </font>
    <font>
      <sz val="10"/>
      <name val="Univers 55"/>
    </font>
    <font>
      <vertAlign val="superscript"/>
      <sz val="8"/>
      <name val="Univers 55"/>
    </font>
    <font>
      <vertAlign val="superscript"/>
      <sz val="8"/>
      <name val="ITC Berkeley Oldstyle Std"/>
      <family val="1"/>
    </font>
    <font>
      <sz val="8"/>
      <name val="ITC Berkeley Oldstyle Std"/>
      <family val="1"/>
    </font>
    <font>
      <b/>
      <sz val="8"/>
      <name val="Univers 55"/>
      <family val="2"/>
    </font>
    <font>
      <b/>
      <sz val="8"/>
      <name val="Univers 55"/>
    </font>
    <font>
      <b/>
      <sz val="8"/>
      <color theme="0"/>
      <name val="Univers 55"/>
    </font>
    <font>
      <sz val="8"/>
      <name val="Univers 55"/>
    </font>
    <font>
      <sz val="8"/>
      <name val="Univers 55"/>
      <family val="2"/>
    </font>
    <font>
      <vertAlign val="superscript"/>
      <sz val="8"/>
      <name val="Univers 55"/>
      <family val="2"/>
    </font>
    <font>
      <b/>
      <sz val="8"/>
      <name val="Univers 45 Light"/>
      <family val="2"/>
    </font>
    <font>
      <vertAlign val="superscript"/>
      <sz val="14"/>
      <name val="Univers 55"/>
    </font>
    <font>
      <b/>
      <sz val="9"/>
      <name val="Univers 55"/>
    </font>
    <font>
      <b/>
      <sz val="9"/>
      <color theme="0"/>
      <name val="Univers 55"/>
    </font>
    <font>
      <b/>
      <sz val="9"/>
      <name val="Univers 55"/>
      <family val="2"/>
    </font>
    <font>
      <b/>
      <sz val="9"/>
      <color theme="0"/>
      <name val="Univers 55"/>
      <family val="2"/>
    </font>
    <font>
      <sz val="8"/>
      <color theme="0" tint="-4.9989318521683403E-2"/>
      <name val="Univers 55"/>
    </font>
    <font>
      <vertAlign val="superscript"/>
      <sz val="10"/>
      <name val="Univers 55"/>
    </font>
    <font>
      <vertAlign val="superscript"/>
      <sz val="9"/>
      <name val="Univers 55"/>
    </font>
    <font>
      <vertAlign val="superscript"/>
      <sz val="9"/>
      <name val="Univers LT Std 55"/>
      <family val="2"/>
    </font>
    <font>
      <sz val="1"/>
      <name val="Univers 55"/>
    </font>
    <font>
      <sz val="7"/>
      <name val="Univers 55"/>
    </font>
    <font>
      <sz val="9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/>
    <xf numFmtId="1" fontId="0" fillId="0" borderId="0" xfId="0" applyNumberFormat="1"/>
    <xf numFmtId="0" fontId="0" fillId="0" borderId="1" xfId="0" applyBorder="1"/>
    <xf numFmtId="165" fontId="0" fillId="0" borderId="0" xfId="1" applyNumberFormat="1" applyFont="1"/>
    <xf numFmtId="0" fontId="0" fillId="0" borderId="0" xfId="0" applyAlignment="1">
      <alignment vertic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/>
    <xf numFmtId="0" fontId="17" fillId="0" borderId="0" xfId="0" applyFont="1" applyFill="1" applyAlignment="1">
      <alignment vertical="center"/>
    </xf>
    <xf numFmtId="164" fontId="17" fillId="0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164" fontId="17" fillId="3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4" fontId="17" fillId="3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Fill="1"/>
    <xf numFmtId="0" fontId="17" fillId="0" borderId="0" xfId="0" applyFont="1"/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64" fontId="17" fillId="0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/>
    <xf numFmtId="164" fontId="17" fillId="0" borderId="0" xfId="0" applyNumberFormat="1" applyFont="1" applyFill="1"/>
    <xf numFmtId="0" fontId="21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16" fillId="0" borderId="0" xfId="0" applyNumberFormat="1" applyFont="1"/>
    <xf numFmtId="0" fontId="16" fillId="0" borderId="0" xfId="0" applyFont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1" fillId="0" borderId="0" xfId="0" applyFont="1" applyAlignment="1"/>
    <xf numFmtId="0" fontId="12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164" fontId="16" fillId="0" borderId="0" xfId="0" applyNumberFormat="1" applyFont="1" applyFill="1"/>
    <xf numFmtId="164" fontId="17" fillId="0" borderId="0" xfId="0" applyNumberFormat="1" applyFont="1" applyFill="1" applyAlignment="1">
      <alignment horizontal="center" vertical="center"/>
    </xf>
    <xf numFmtId="164" fontId="17" fillId="3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right" vertical="center"/>
    </xf>
    <xf numFmtId="164" fontId="17" fillId="0" borderId="3" xfId="0" applyNumberFormat="1" applyFont="1" applyFill="1" applyBorder="1" applyAlignment="1">
      <alignment horizontal="right" vertical="center"/>
    </xf>
    <xf numFmtId="164" fontId="17" fillId="3" borderId="0" xfId="0" applyNumberFormat="1" applyFont="1" applyFill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3" fontId="16" fillId="3" borderId="3" xfId="0" applyNumberFormat="1" applyFont="1" applyFill="1" applyBorder="1" applyAlignment="1">
      <alignment horizontal="right" vertical="center"/>
    </xf>
    <xf numFmtId="164" fontId="17" fillId="3" borderId="3" xfId="0" applyNumberFormat="1" applyFont="1" applyFill="1" applyBorder="1" applyAlignment="1">
      <alignment horizontal="right" vertical="center"/>
    </xf>
    <xf numFmtId="164" fontId="17" fillId="3" borderId="0" xfId="0" quotePrefix="1" applyNumberFormat="1" applyFont="1" applyFill="1" applyAlignment="1">
      <alignment horizontal="right" vertical="center"/>
    </xf>
    <xf numFmtId="164" fontId="17" fillId="0" borderId="0" xfId="0" quotePrefix="1" applyNumberFormat="1" applyFont="1" applyFill="1" applyAlignment="1">
      <alignment horizontal="right" vertical="center"/>
    </xf>
    <xf numFmtId="164" fontId="17" fillId="0" borderId="3" xfId="0" quotePrefix="1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7" fillId="3" borderId="1" xfId="0" applyNumberFormat="1" applyFont="1" applyFill="1" applyBorder="1" applyAlignment="1">
      <alignment horizontal="right" vertical="center"/>
    </xf>
    <xf numFmtId="2" fontId="17" fillId="3" borderId="4" xfId="0" applyNumberFormat="1" applyFont="1" applyFill="1" applyBorder="1" applyAlignment="1">
      <alignment horizontal="right"/>
    </xf>
    <xf numFmtId="164" fontId="17" fillId="3" borderId="3" xfId="0" quotePrefix="1" applyNumberFormat="1" applyFont="1" applyFill="1" applyBorder="1" applyAlignment="1">
      <alignment horizontal="right" vertical="center"/>
    </xf>
    <xf numFmtId="164" fontId="17" fillId="3" borderId="4" xfId="0" applyNumberFormat="1" applyFont="1" applyFill="1" applyBorder="1" applyAlignment="1">
      <alignment horizontal="right"/>
    </xf>
    <xf numFmtId="164" fontId="19" fillId="0" borderId="0" xfId="0" applyNumberFormat="1" applyFont="1" applyFill="1" applyAlignment="1">
      <alignment horizontal="right" vertical="center"/>
    </xf>
    <xf numFmtId="164" fontId="19" fillId="0" borderId="3" xfId="0" applyNumberFormat="1" applyFont="1" applyFill="1" applyBorder="1" applyAlignment="1">
      <alignment horizontal="right" vertical="center"/>
    </xf>
    <xf numFmtId="164" fontId="19" fillId="0" borderId="0" xfId="0" applyNumberFormat="1" applyFont="1" applyAlignment="1">
      <alignment horizontal="right"/>
    </xf>
    <xf numFmtId="164" fontId="19" fillId="0" borderId="3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164" fontId="19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2" fillId="0" borderId="0" xfId="0" applyFont="1" applyFill="1"/>
    <xf numFmtId="0" fontId="0" fillId="0" borderId="1" xfId="0" applyFill="1" applyBorder="1"/>
    <xf numFmtId="164" fontId="16" fillId="0" borderId="0" xfId="0" applyNumberFormat="1" applyFont="1" applyFill="1" applyAlignment="1">
      <alignment horizontal="right" vertical="center"/>
    </xf>
    <xf numFmtId="1" fontId="16" fillId="3" borderId="0" xfId="0" applyNumberFormat="1" applyFont="1" applyFill="1" applyAlignment="1">
      <alignment horizontal="right" vertical="center"/>
    </xf>
    <xf numFmtId="164" fontId="16" fillId="3" borderId="0" xfId="0" applyNumberFormat="1" applyFont="1" applyFill="1" applyAlignment="1">
      <alignment horizontal="right" vertical="center"/>
    </xf>
    <xf numFmtId="164" fontId="16" fillId="3" borderId="0" xfId="0" quotePrefix="1" applyNumberFormat="1" applyFont="1" applyFill="1" applyAlignment="1">
      <alignment horizontal="right" vertical="center"/>
    </xf>
    <xf numFmtId="164" fontId="16" fillId="0" borderId="0" xfId="0" quotePrefix="1" applyNumberFormat="1" applyFont="1" applyFill="1" applyAlignment="1">
      <alignment horizontal="right" vertical="center"/>
    </xf>
    <xf numFmtId="164" fontId="16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3" fillId="0" borderId="1" xfId="0" applyFont="1" applyBorder="1" applyAlignment="1">
      <alignment horizontal="left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55" pitchFamily="34" charset="0"/>
              </a:defRPr>
            </a:pPr>
            <a:r>
              <a:rPr lang="en-US" sz="1200">
                <a:latin typeface="Univers 55" pitchFamily="34" charset="0"/>
              </a:rPr>
              <a:t>Headcount and FTE of ISU Employees</a:t>
            </a:r>
          </a:p>
        </c:rich>
      </c:tx>
      <c:layout>
        <c:manualLayout>
          <c:xMode val="edge"/>
          <c:yMode val="edge"/>
          <c:x val="0.32411168849814914"/>
          <c:y val="1.4254383503525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44730140905598"/>
          <c:y val="9.750828365261556E-2"/>
          <c:w val="0.87368530102791908"/>
          <c:h val="0.80342215252858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Headcount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35DD-40E4-86DF-988E5D89022E}"/>
              </c:ext>
            </c:extLst>
          </c:dPt>
          <c:cat>
            <c:numRef>
              <c:f>'Data for Chart'!$B$1:$K$1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'Data for Chart'!$B$2:$K$2</c:f>
              <c:numCache>
                <c:formatCode>_(* #,##0_);_(* \(#,##0\);_(* "-"??_);_(@_)</c:formatCode>
                <c:ptCount val="10"/>
                <c:pt idx="0">
                  <c:v>16268</c:v>
                </c:pt>
                <c:pt idx="1">
                  <c:v>16647</c:v>
                </c:pt>
                <c:pt idx="2">
                  <c:v>16811</c:v>
                </c:pt>
                <c:pt idx="3">
                  <c:v>17075</c:v>
                </c:pt>
                <c:pt idx="4">
                  <c:v>16952</c:v>
                </c:pt>
                <c:pt idx="5">
                  <c:v>18212</c:v>
                </c:pt>
                <c:pt idx="6">
                  <c:v>16413</c:v>
                </c:pt>
                <c:pt idx="7">
                  <c:v>15456</c:v>
                </c:pt>
                <c:pt idx="8">
                  <c:v>15624</c:v>
                </c:pt>
                <c:pt idx="9">
                  <c:v>16116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C-4952-A116-9A8F2A1B6A8F}"/>
            </c:ext>
          </c:extLst>
        </c:ser>
        <c:ser>
          <c:idx val="1"/>
          <c:order val="1"/>
          <c:tx>
            <c:strRef>
              <c:f>'Data for Chart'!$A$3</c:f>
              <c:strCache>
                <c:ptCount val="1"/>
                <c:pt idx="0">
                  <c:v>FTE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5DD-40E4-86DF-988E5D89022E}"/>
              </c:ext>
            </c:extLst>
          </c:dPt>
          <c:cat>
            <c:numRef>
              <c:f>'Data for Chart'!$B$1:$K$1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'Data for Chart'!$B$3:$K$3</c:f>
              <c:numCache>
                <c:formatCode>0</c:formatCode>
                <c:ptCount val="10"/>
                <c:pt idx="0" formatCode="_(* #,##0_);_(* \(#,##0\);_(* &quot;-&quot;??_);_(@_)">
                  <c:v>9195.1299999999992</c:v>
                </c:pt>
                <c:pt idx="1">
                  <c:v>9437.01</c:v>
                </c:pt>
                <c:pt idx="2" formatCode="_(* #,##0_);_(* \(#,##0\);_(* &quot;-&quot;??_);_(@_)">
                  <c:v>9556</c:v>
                </c:pt>
                <c:pt idx="3" formatCode="_(* #,##0_);_(* \(#,##0\);_(* &quot;-&quot;??_);_(@_)">
                  <c:v>9754</c:v>
                </c:pt>
                <c:pt idx="4" formatCode="_(* #,##0_);_(* \(#,##0\);_(* &quot;-&quot;??_);_(@_)">
                  <c:v>9642</c:v>
                </c:pt>
                <c:pt idx="5" formatCode="_(* #,##0_);_(* \(#,##0\);_(* &quot;-&quot;??_);_(@_)">
                  <c:v>9385</c:v>
                </c:pt>
                <c:pt idx="6" formatCode="_(* #,##0_);_(* \(#,##0\);_(* &quot;-&quot;??_);_(@_)">
                  <c:v>8916</c:v>
                </c:pt>
                <c:pt idx="7" formatCode="_(* #,##0_);_(* \(#,##0\);_(* &quot;-&quot;??_);_(@_)">
                  <c:v>8754</c:v>
                </c:pt>
                <c:pt idx="8" formatCode="_(* #,##0_);_(* \(#,##0\);_(* &quot;-&quot;??_);_(@_)">
                  <c:v>8875</c:v>
                </c:pt>
                <c:pt idx="9" formatCode="_(* #,##0_);_(* \(#,##0\);_(* &quot;-&quot;??_);_(@_)">
                  <c:v>9172.0864000000001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C-4952-A116-9A8F2A1B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55928"/>
        <c:axId val="252857104"/>
      </c:barChart>
      <c:catAx>
        <c:axId val="25285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Univers 55" pitchFamily="34" charset="0"/>
              </a:defRPr>
            </a:pPr>
            <a:endParaRPr lang="en-US"/>
          </a:p>
        </c:txPr>
        <c:crossAx val="252857104"/>
        <c:crosses val="autoZero"/>
        <c:auto val="1"/>
        <c:lblAlgn val="ctr"/>
        <c:lblOffset val="100"/>
        <c:noMultiLvlLbl val="0"/>
      </c:catAx>
      <c:valAx>
        <c:axId val="2528571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Univers 55" pitchFamily="34" charset="0"/>
              </a:defRPr>
            </a:pPr>
            <a:endParaRPr lang="en-US"/>
          </a:p>
        </c:txPr>
        <c:crossAx val="2528559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35796697920757"/>
          <c:y val="9.9292088098226899E-2"/>
          <c:w val="0.43522770444951292"/>
          <c:h val="5.5372110076402067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1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47627</xdr:rowOff>
    </xdr:from>
    <xdr:to>
      <xdr:col>35</xdr:col>
      <xdr:colOff>512626</xdr:colOff>
      <xdr:row>0</xdr:row>
      <xdr:rowOff>169675</xdr:rowOff>
    </xdr:to>
    <xdr:grpSp>
      <xdr:nvGrpSpPr>
        <xdr:cNvPr id="1035" name="Group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pSpPr>
          <a:grpSpLocks noChangeAspect="1"/>
        </xdr:cNvGrpSpPr>
      </xdr:nvGrpSpPr>
      <xdr:grpSpPr bwMode="auto">
        <a:xfrm>
          <a:off x="0" y="47627"/>
          <a:ext cx="7507786" cy="122048"/>
          <a:chOff x="1" y="16"/>
          <a:chExt cx="848" cy="13"/>
        </a:xfrm>
      </xdr:grpSpPr>
      <xdr:pic>
        <xdr:nvPicPr>
          <xdr:cNvPr id="1036" name="Pictu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6"/>
            <a:ext cx="115" cy="9"/>
          </a:xfrm>
          <a:prstGeom prst="rect">
            <a:avLst/>
          </a:prstGeom>
          <a:noFill/>
        </xdr:spPr>
      </xdr:pic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84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63988</xdr:colOff>
      <xdr:row>40</xdr:row>
      <xdr:rowOff>183173</xdr:rowOff>
    </xdr:from>
    <xdr:to>
      <xdr:col>35</xdr:col>
      <xdr:colOff>12699</xdr:colOff>
      <xdr:row>66</xdr:row>
      <xdr:rowOff>21981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0.49936</cdr:x>
      <cdr:y>0.96286</cdr:y>
    </cdr:from>
    <cdr:to>
      <cdr:x>0.5895</cdr:x>
      <cdr:y>0.99164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322179" y="3993018"/>
          <a:ext cx="599687" cy="1193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3.00623E-7</cdr:x>
      <cdr:y>0.2673</cdr:y>
    </cdr:from>
    <cdr:to>
      <cdr:x>0.03559</cdr:x>
      <cdr:y>0.71141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757702" y="1812293"/>
          <a:ext cx="1752151" cy="23674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HEADCOUNT  &amp;   FTE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1"/>
  <sheetViews>
    <sheetView showGridLines="0" tabSelected="1" view="pageBreakPreview" zoomScaleNormal="130" zoomScaleSheetLayoutView="100" workbookViewId="0">
      <selection activeCell="A71" sqref="A71"/>
    </sheetView>
  </sheetViews>
  <sheetFormatPr defaultColWidth="11.44140625" defaultRowHeight="13.2"/>
  <cols>
    <col min="1" max="1" width="1.6640625" style="9" customWidth="1"/>
    <col min="2" max="2" width="29.33203125" style="9" customWidth="1"/>
    <col min="3" max="10" width="7.33203125" style="9" hidden="1" customWidth="1"/>
    <col min="11" max="16" width="7.44140625" style="9" hidden="1" customWidth="1"/>
    <col min="17" max="19" width="6.88671875" style="9" hidden="1" customWidth="1"/>
    <col min="20" max="22" width="8.6640625" style="9" hidden="1" customWidth="1"/>
    <col min="23" max="26" width="7.88671875" style="9" hidden="1" customWidth="1"/>
    <col min="27" max="36" width="7.88671875" style="9" customWidth="1"/>
    <col min="108" max="16384" width="11.44140625" style="9"/>
  </cols>
  <sheetData>
    <row r="1" spans="1:107" s="8" customFormat="1" ht="15" customHeight="1">
      <c r="A1" s="8" t="s">
        <v>0</v>
      </c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</row>
    <row r="2" spans="1:107" s="2" customFormat="1" ht="24" customHeight="1">
      <c r="A2" s="91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</row>
    <row r="3" spans="1:107" s="50" customFormat="1" ht="15" customHeight="1">
      <c r="A3" s="50" t="s">
        <v>7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</row>
    <row r="4" spans="1:107" s="1" customFormat="1" ht="19.95" customHeight="1"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107" s="22" customFormat="1" ht="15" customHeight="1">
      <c r="A5" s="93" t="s">
        <v>12</v>
      </c>
      <c r="B5" s="93"/>
      <c r="C5" s="19">
        <v>1990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20" t="s">
        <v>16</v>
      </c>
      <c r="U5" s="20" t="s">
        <v>17</v>
      </c>
      <c r="V5" s="47" t="s">
        <v>19</v>
      </c>
      <c r="W5" s="47" t="s">
        <v>20</v>
      </c>
      <c r="X5" s="79" t="s">
        <v>21</v>
      </c>
      <c r="Y5" s="79" t="s">
        <v>22</v>
      </c>
      <c r="Z5" s="79" t="s">
        <v>23</v>
      </c>
      <c r="AA5" s="79" t="s">
        <v>24</v>
      </c>
      <c r="AB5" s="79" t="s">
        <v>25</v>
      </c>
      <c r="AC5" s="79" t="s">
        <v>26</v>
      </c>
      <c r="AD5" s="79" t="s">
        <v>27</v>
      </c>
      <c r="AE5" s="79" t="s">
        <v>49</v>
      </c>
      <c r="AF5" s="80" t="s">
        <v>50</v>
      </c>
      <c r="AG5" s="79">
        <v>2020</v>
      </c>
      <c r="AH5" s="79">
        <v>2021</v>
      </c>
      <c r="AI5" s="79">
        <v>2022</v>
      </c>
      <c r="AJ5" s="79">
        <v>2023</v>
      </c>
      <c r="AK5" s="21"/>
      <c r="AL5" s="56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</row>
    <row r="6" spans="1:107" s="25" customFormat="1" ht="12" customHeight="1">
      <c r="A6" s="23"/>
      <c r="B6" s="23" t="s">
        <v>5</v>
      </c>
      <c r="C6" s="24">
        <v>1903</v>
      </c>
      <c r="D6" s="24">
        <v>1785</v>
      </c>
      <c r="E6" s="24">
        <v>1759</v>
      </c>
      <c r="F6" s="24">
        <v>1762</v>
      </c>
      <c r="G6" s="24">
        <v>1759</v>
      </c>
      <c r="H6" s="24">
        <v>1781</v>
      </c>
      <c r="I6" s="24">
        <v>1786</v>
      </c>
      <c r="J6" s="24">
        <v>1749</v>
      </c>
      <c r="K6" s="24">
        <v>1797</v>
      </c>
      <c r="L6" s="24">
        <v>1781</v>
      </c>
      <c r="M6" s="24">
        <v>1779</v>
      </c>
      <c r="N6" s="24">
        <v>1757</v>
      </c>
      <c r="O6" s="24">
        <v>1720</v>
      </c>
      <c r="P6" s="24">
        <v>1751</v>
      </c>
      <c r="Q6" s="24">
        <v>1707</v>
      </c>
      <c r="R6" s="24">
        <v>1734</v>
      </c>
      <c r="S6" s="24">
        <v>1709</v>
      </c>
      <c r="T6" s="24">
        <v>1676</v>
      </c>
      <c r="U6" s="24">
        <v>1723</v>
      </c>
      <c r="V6" s="24">
        <v>1746</v>
      </c>
      <c r="W6" s="24">
        <v>1740</v>
      </c>
      <c r="X6" s="61">
        <v>1766</v>
      </c>
      <c r="Y6" s="61">
        <v>1845</v>
      </c>
      <c r="Z6" s="61">
        <v>1869</v>
      </c>
      <c r="AA6" s="61">
        <v>1892</v>
      </c>
      <c r="AB6" s="61">
        <v>1973</v>
      </c>
      <c r="AC6" s="61">
        <v>1969</v>
      </c>
      <c r="AD6" s="61">
        <v>1966</v>
      </c>
      <c r="AE6" s="61">
        <v>1933</v>
      </c>
      <c r="AF6" s="62">
        <v>1910</v>
      </c>
      <c r="AG6" s="61">
        <v>1858</v>
      </c>
      <c r="AH6" s="85">
        <v>1799</v>
      </c>
      <c r="AI6" s="85">
        <v>1749</v>
      </c>
      <c r="AJ6" s="85">
        <v>1745</v>
      </c>
      <c r="AK6" s="52"/>
      <c r="AL6" s="57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</row>
    <row r="7" spans="1:107" s="29" customFormat="1" ht="12" customHeight="1">
      <c r="A7" s="26"/>
      <c r="B7" s="27" t="s">
        <v>43</v>
      </c>
      <c r="C7" s="28">
        <v>47</v>
      </c>
      <c r="D7" s="28">
        <v>55</v>
      </c>
      <c r="E7" s="28">
        <v>59</v>
      </c>
      <c r="F7" s="28">
        <v>63</v>
      </c>
      <c r="G7" s="28">
        <v>69</v>
      </c>
      <c r="H7" s="28">
        <v>36</v>
      </c>
      <c r="I7" s="28">
        <v>39</v>
      </c>
      <c r="J7" s="28">
        <v>30</v>
      </c>
      <c r="K7" s="28">
        <v>31</v>
      </c>
      <c r="L7" s="28">
        <v>26</v>
      </c>
      <c r="M7" s="28">
        <v>25</v>
      </c>
      <c r="N7" s="28">
        <v>23</v>
      </c>
      <c r="O7" s="28">
        <v>16</v>
      </c>
      <c r="P7" s="28">
        <v>15</v>
      </c>
      <c r="Q7" s="28">
        <v>20</v>
      </c>
      <c r="R7" s="28">
        <v>11</v>
      </c>
      <c r="S7" s="28">
        <v>10</v>
      </c>
      <c r="T7" s="60">
        <v>3</v>
      </c>
      <c r="U7" s="60">
        <v>8</v>
      </c>
      <c r="V7" s="60">
        <v>6</v>
      </c>
      <c r="W7" s="60">
        <v>2</v>
      </c>
      <c r="X7" s="63">
        <v>2</v>
      </c>
      <c r="Y7" s="63">
        <v>6</v>
      </c>
      <c r="Z7" s="63">
        <v>4</v>
      </c>
      <c r="AA7" s="63">
        <v>1</v>
      </c>
      <c r="AB7" s="63">
        <v>2</v>
      </c>
      <c r="AC7" s="63">
        <v>2</v>
      </c>
      <c r="AD7" s="64" t="s">
        <v>39</v>
      </c>
      <c r="AE7" s="63">
        <v>2</v>
      </c>
      <c r="AF7" s="65" t="s">
        <v>39</v>
      </c>
      <c r="AG7" s="63">
        <v>2</v>
      </c>
      <c r="AH7" s="86">
        <v>0</v>
      </c>
      <c r="AI7" s="86">
        <v>0</v>
      </c>
      <c r="AJ7" s="86">
        <v>1</v>
      </c>
      <c r="AK7" s="21"/>
      <c r="AL7" s="56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</row>
    <row r="8" spans="1:107" s="25" customFormat="1" ht="12" customHeight="1">
      <c r="A8" s="23"/>
      <c r="B8" s="23" t="s">
        <v>6</v>
      </c>
      <c r="C8" s="24">
        <v>1542</v>
      </c>
      <c r="D8" s="24">
        <v>1629</v>
      </c>
      <c r="E8" s="24">
        <v>1645</v>
      </c>
      <c r="F8" s="24">
        <v>1717</v>
      </c>
      <c r="G8" s="24">
        <v>1844</v>
      </c>
      <c r="H8" s="24">
        <v>1994</v>
      </c>
      <c r="I8" s="24">
        <v>1996</v>
      </c>
      <c r="J8" s="24">
        <v>2069</v>
      </c>
      <c r="K8" s="24">
        <v>2126</v>
      </c>
      <c r="L8" s="24">
        <v>2178</v>
      </c>
      <c r="M8" s="24">
        <v>2233</v>
      </c>
      <c r="N8" s="24">
        <v>2268</v>
      </c>
      <c r="O8" s="24">
        <v>2234</v>
      </c>
      <c r="P8" s="24">
        <v>2343</v>
      </c>
      <c r="Q8" s="24">
        <v>2365</v>
      </c>
      <c r="R8" s="24">
        <v>2385</v>
      </c>
      <c r="S8" s="24">
        <v>2458</v>
      </c>
      <c r="T8" s="24">
        <v>2540</v>
      </c>
      <c r="U8" s="24">
        <v>2598</v>
      </c>
      <c r="V8" s="24">
        <v>2606</v>
      </c>
      <c r="W8" s="24">
        <v>2445</v>
      </c>
      <c r="X8" s="61">
        <v>2522</v>
      </c>
      <c r="Y8" s="61">
        <v>2599</v>
      </c>
      <c r="Z8" s="61">
        <v>2701</v>
      </c>
      <c r="AA8" s="61">
        <v>2795</v>
      </c>
      <c r="AB8" s="61">
        <v>2908</v>
      </c>
      <c r="AC8" s="61">
        <v>3006</v>
      </c>
      <c r="AD8" s="61">
        <v>3103</v>
      </c>
      <c r="AE8" s="61">
        <v>3123</v>
      </c>
      <c r="AF8" s="62">
        <v>3207</v>
      </c>
      <c r="AG8" s="61">
        <v>3281</v>
      </c>
      <c r="AH8" s="85">
        <v>3276</v>
      </c>
      <c r="AI8" s="85">
        <v>3485</v>
      </c>
      <c r="AJ8" s="85">
        <v>3653</v>
      </c>
      <c r="AK8" s="21"/>
      <c r="AL8" s="24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s="29" customFormat="1" ht="12" customHeight="1">
      <c r="A9" s="26"/>
      <c r="B9" s="26" t="s">
        <v>48</v>
      </c>
      <c r="C9" s="28"/>
      <c r="D9" s="28"/>
      <c r="E9" s="28"/>
      <c r="F9" s="28"/>
      <c r="G9" s="28"/>
      <c r="H9" s="28">
        <v>46</v>
      </c>
      <c r="I9" s="28">
        <v>46</v>
      </c>
      <c r="J9" s="28">
        <v>55</v>
      </c>
      <c r="K9" s="28">
        <v>58</v>
      </c>
      <c r="L9" s="28">
        <v>66</v>
      </c>
      <c r="M9" s="28">
        <v>54</v>
      </c>
      <c r="N9" s="28">
        <v>53</v>
      </c>
      <c r="O9" s="28">
        <v>58</v>
      </c>
      <c r="P9" s="28">
        <v>77</v>
      </c>
      <c r="Q9" s="28">
        <v>98</v>
      </c>
      <c r="R9" s="28">
        <v>88</v>
      </c>
      <c r="S9" s="28">
        <v>95</v>
      </c>
      <c r="T9" s="28">
        <v>96</v>
      </c>
      <c r="U9" s="28">
        <v>97</v>
      </c>
      <c r="V9" s="28">
        <v>90</v>
      </c>
      <c r="W9" s="28">
        <v>92</v>
      </c>
      <c r="X9" s="63">
        <v>95</v>
      </c>
      <c r="Y9" s="63">
        <v>95</v>
      </c>
      <c r="Z9" s="63">
        <v>98</v>
      </c>
      <c r="AA9" s="63">
        <v>100</v>
      </c>
      <c r="AB9" s="63">
        <v>99</v>
      </c>
      <c r="AC9" s="63">
        <v>105</v>
      </c>
      <c r="AD9" s="63">
        <v>102</v>
      </c>
      <c r="AE9" s="63">
        <v>103</v>
      </c>
      <c r="AF9" s="66">
        <v>102</v>
      </c>
      <c r="AG9" s="63">
        <v>102</v>
      </c>
      <c r="AH9" s="87">
        <v>114</v>
      </c>
      <c r="AI9" s="87">
        <v>117</v>
      </c>
      <c r="AJ9" s="87">
        <v>126</v>
      </c>
      <c r="AK9" s="21"/>
      <c r="AL9" s="24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s="25" customFormat="1" ht="12" customHeight="1">
      <c r="A10" s="23"/>
      <c r="B10" s="23" t="s">
        <v>1</v>
      </c>
      <c r="C10" s="24">
        <v>2407</v>
      </c>
      <c r="D10" s="24">
        <v>2236</v>
      </c>
      <c r="E10" s="24">
        <v>2183</v>
      </c>
      <c r="F10" s="24">
        <v>2204</v>
      </c>
      <c r="G10" s="24">
        <v>2275</v>
      </c>
      <c r="H10" s="24">
        <v>2245</v>
      </c>
      <c r="I10" s="24">
        <v>2220</v>
      </c>
      <c r="J10" s="24">
        <v>2155</v>
      </c>
      <c r="K10" s="24">
        <v>2145</v>
      </c>
      <c r="L10" s="24">
        <v>2151</v>
      </c>
      <c r="M10" s="24">
        <v>2123</v>
      </c>
      <c r="N10" s="24">
        <v>2056</v>
      </c>
      <c r="O10" s="24">
        <v>1912</v>
      </c>
      <c r="P10" s="24">
        <v>1977</v>
      </c>
      <c r="Q10" s="24">
        <v>1885</v>
      </c>
      <c r="R10" s="24">
        <v>1822</v>
      </c>
      <c r="S10" s="24">
        <v>1784</v>
      </c>
      <c r="T10" s="24">
        <v>1768</v>
      </c>
      <c r="U10" s="24">
        <v>1742</v>
      </c>
      <c r="V10" s="24">
        <v>1673</v>
      </c>
      <c r="W10" s="24">
        <v>1513</v>
      </c>
      <c r="X10" s="61">
        <v>1470</v>
      </c>
      <c r="Y10" s="61">
        <v>1458</v>
      </c>
      <c r="Z10" s="61">
        <v>1445</v>
      </c>
      <c r="AA10" s="61">
        <v>1431</v>
      </c>
      <c r="AB10" s="61">
        <v>1406</v>
      </c>
      <c r="AC10" s="61">
        <v>1377</v>
      </c>
      <c r="AD10" s="61">
        <v>1334</v>
      </c>
      <c r="AE10" s="61">
        <v>1319</v>
      </c>
      <c r="AF10" s="62">
        <v>1325</v>
      </c>
      <c r="AG10" s="61">
        <v>1338</v>
      </c>
      <c r="AH10" s="85">
        <v>1149</v>
      </c>
      <c r="AI10" s="85">
        <v>1154</v>
      </c>
      <c r="AJ10" s="85">
        <v>1169</v>
      </c>
      <c r="AK10" s="21"/>
      <c r="AL10" s="24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s="29" customFormat="1" ht="12" customHeight="1">
      <c r="A11" s="26"/>
      <c r="B11" s="26" t="s">
        <v>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>
        <v>260</v>
      </c>
      <c r="W11" s="28">
        <v>283</v>
      </c>
      <c r="X11" s="63">
        <v>278</v>
      </c>
      <c r="Y11" s="63">
        <v>300</v>
      </c>
      <c r="Z11" s="63">
        <v>308</v>
      </c>
      <c r="AA11" s="63">
        <v>331</v>
      </c>
      <c r="AB11" s="63">
        <v>307</v>
      </c>
      <c r="AC11" s="63">
        <v>322</v>
      </c>
      <c r="AD11" s="63">
        <v>341</v>
      </c>
      <c r="AE11" s="63">
        <v>339</v>
      </c>
      <c r="AF11" s="66">
        <v>275</v>
      </c>
      <c r="AG11" s="63">
        <v>275</v>
      </c>
      <c r="AH11" s="87">
        <v>283</v>
      </c>
      <c r="AI11" s="87">
        <v>282</v>
      </c>
      <c r="AJ11" s="87">
        <v>281</v>
      </c>
      <c r="AK11" s="21"/>
      <c r="AL11" s="24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s="25" customFormat="1" ht="12" customHeight="1">
      <c r="A12" s="23"/>
      <c r="B12" s="23" t="s">
        <v>9</v>
      </c>
      <c r="C12" s="24">
        <v>2587</v>
      </c>
      <c r="D12" s="24">
        <v>2610</v>
      </c>
      <c r="E12" s="24">
        <v>2701</v>
      </c>
      <c r="F12" s="24">
        <v>2854</v>
      </c>
      <c r="G12" s="24">
        <v>2839</v>
      </c>
      <c r="H12" s="24">
        <v>2680</v>
      </c>
      <c r="I12" s="24">
        <v>2612</v>
      </c>
      <c r="J12" s="24">
        <v>2558</v>
      </c>
      <c r="K12" s="24">
        <v>2496</v>
      </c>
      <c r="L12" s="24">
        <v>2498</v>
      </c>
      <c r="M12" s="24">
        <f>184+661+1521+197</f>
        <v>2563</v>
      </c>
      <c r="N12" s="24">
        <v>2501</v>
      </c>
      <c r="O12" s="24">
        <f>2459+215</f>
        <v>2674</v>
      </c>
      <c r="P12" s="24">
        <f>2657+246</f>
        <v>2903</v>
      </c>
      <c r="Q12" s="24">
        <v>2868</v>
      </c>
      <c r="R12" s="24">
        <v>2825</v>
      </c>
      <c r="S12" s="24">
        <v>2733</v>
      </c>
      <c r="T12" s="24">
        <v>2784</v>
      </c>
      <c r="U12" s="24">
        <v>2738</v>
      </c>
      <c r="V12" s="24">
        <v>2538</v>
      </c>
      <c r="W12" s="24">
        <v>2515</v>
      </c>
      <c r="X12" s="61">
        <v>2470</v>
      </c>
      <c r="Y12" s="61">
        <v>2477</v>
      </c>
      <c r="Z12" s="61">
        <v>2559</v>
      </c>
      <c r="AA12" s="61">
        <v>2748</v>
      </c>
      <c r="AB12" s="61">
        <v>2827</v>
      </c>
      <c r="AC12" s="61">
        <v>2812</v>
      </c>
      <c r="AD12" s="61">
        <v>2879</v>
      </c>
      <c r="AE12" s="61">
        <v>2772</v>
      </c>
      <c r="AF12" s="62">
        <v>2669</v>
      </c>
      <c r="AG12" s="61">
        <v>2460</v>
      </c>
      <c r="AH12" s="85">
        <v>2556</v>
      </c>
      <c r="AI12" s="85">
        <v>2458</v>
      </c>
      <c r="AJ12" s="85">
        <v>2502</v>
      </c>
      <c r="AK12" s="51"/>
      <c r="AL12" s="24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s="29" customFormat="1" ht="12" hidden="1" customHeight="1">
      <c r="A13" s="26"/>
      <c r="B13" s="26" t="s">
        <v>2</v>
      </c>
      <c r="C13" s="28">
        <v>3289</v>
      </c>
      <c r="D13" s="28">
        <v>3191</v>
      </c>
      <c r="E13" s="28">
        <v>3472</v>
      </c>
      <c r="F13" s="28">
        <v>3196</v>
      </c>
      <c r="G13" s="28">
        <v>3390</v>
      </c>
      <c r="H13" s="28">
        <v>3906</v>
      </c>
      <c r="I13" s="28">
        <v>4035</v>
      </c>
      <c r="J13" s="28">
        <v>4360</v>
      </c>
      <c r="K13" s="28">
        <v>4602</v>
      </c>
      <c r="L13" s="28">
        <v>4629</v>
      </c>
      <c r="M13" s="28">
        <v>4701</v>
      </c>
      <c r="N13" s="28">
        <v>4690</v>
      </c>
      <c r="O13" s="28">
        <v>4536</v>
      </c>
      <c r="P13" s="28">
        <v>4771</v>
      </c>
      <c r="Q13" s="28">
        <v>4492</v>
      </c>
      <c r="R13" s="28">
        <v>4532</v>
      </c>
      <c r="S13" s="28">
        <v>4620</v>
      </c>
      <c r="T13" s="28">
        <v>4671</v>
      </c>
      <c r="U13" s="28">
        <v>4966</v>
      </c>
      <c r="V13" s="28">
        <v>5084</v>
      </c>
      <c r="W13" s="28">
        <v>5037</v>
      </c>
      <c r="X13" s="63">
        <v>5379</v>
      </c>
      <c r="Y13" s="63">
        <v>5990</v>
      </c>
      <c r="Z13" s="63">
        <v>6219</v>
      </c>
      <c r="AA13" s="67" t="s">
        <v>13</v>
      </c>
      <c r="AB13" s="67" t="s">
        <v>13</v>
      </c>
      <c r="AC13" s="67" t="s">
        <v>13</v>
      </c>
      <c r="AD13" s="67" t="s">
        <v>13</v>
      </c>
      <c r="AE13" s="68"/>
      <c r="AF13" s="69"/>
      <c r="AG13" s="67"/>
      <c r="AH13" s="88"/>
      <c r="AI13" s="88"/>
      <c r="AJ13" s="88"/>
      <c r="AK13" s="21"/>
      <c r="AL13" s="56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07" s="32" customFormat="1" ht="12" hidden="1" customHeight="1">
      <c r="A14" s="30"/>
      <c r="B14" s="30" t="s">
        <v>3</v>
      </c>
      <c r="C14" s="31">
        <v>404</v>
      </c>
      <c r="D14" s="31">
        <v>455</v>
      </c>
      <c r="E14" s="31">
        <v>420</v>
      </c>
      <c r="F14" s="31">
        <v>784</v>
      </c>
      <c r="G14" s="31">
        <v>885</v>
      </c>
      <c r="H14" s="31">
        <v>579</v>
      </c>
      <c r="I14" s="31">
        <v>590</v>
      </c>
      <c r="J14" s="31">
        <v>586</v>
      </c>
      <c r="K14" s="31">
        <v>610</v>
      </c>
      <c r="L14" s="31">
        <v>628</v>
      </c>
      <c r="M14" s="31">
        <v>566</v>
      </c>
      <c r="N14" s="31">
        <v>527</v>
      </c>
      <c r="O14" s="31">
        <v>548</v>
      </c>
      <c r="P14" s="31">
        <v>506</v>
      </c>
      <c r="Q14" s="31">
        <v>447</v>
      </c>
      <c r="R14" s="31">
        <v>417</v>
      </c>
      <c r="S14" s="31">
        <v>434</v>
      </c>
      <c r="T14" s="31">
        <v>391</v>
      </c>
      <c r="U14" s="31">
        <v>502</v>
      </c>
      <c r="V14" s="31">
        <v>436</v>
      </c>
      <c r="W14" s="31">
        <v>393</v>
      </c>
      <c r="X14" s="70">
        <v>445</v>
      </c>
      <c r="Y14" s="70">
        <v>441</v>
      </c>
      <c r="Z14" s="70">
        <v>451</v>
      </c>
      <c r="AA14" s="68" t="s">
        <v>13</v>
      </c>
      <c r="AB14" s="68" t="s">
        <v>13</v>
      </c>
      <c r="AC14" s="68" t="s">
        <v>13</v>
      </c>
      <c r="AD14" s="68" t="s">
        <v>13</v>
      </c>
      <c r="AE14" s="68"/>
      <c r="AF14" s="69"/>
      <c r="AG14" s="68"/>
      <c r="AH14" s="89"/>
      <c r="AI14" s="89"/>
      <c r="AJ14" s="89"/>
      <c r="AK14" s="21"/>
      <c r="AL14" s="56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</row>
    <row r="15" spans="1:107" s="29" customFormat="1" ht="12" customHeight="1">
      <c r="A15" s="33"/>
      <c r="B15" s="33" t="s">
        <v>53</v>
      </c>
      <c r="C15" s="34">
        <f t="shared" ref="C15:U15" si="0">SUM(C13:C14)</f>
        <v>3693</v>
      </c>
      <c r="D15" s="34">
        <f t="shared" si="0"/>
        <v>3646</v>
      </c>
      <c r="E15" s="34">
        <f t="shared" si="0"/>
        <v>3892</v>
      </c>
      <c r="F15" s="34">
        <f t="shared" si="0"/>
        <v>3980</v>
      </c>
      <c r="G15" s="34">
        <f t="shared" si="0"/>
        <v>4275</v>
      </c>
      <c r="H15" s="34">
        <f t="shared" si="0"/>
        <v>4485</v>
      </c>
      <c r="I15" s="34">
        <f t="shared" si="0"/>
        <v>4625</v>
      </c>
      <c r="J15" s="34">
        <f t="shared" si="0"/>
        <v>4946</v>
      </c>
      <c r="K15" s="34">
        <f t="shared" si="0"/>
        <v>5212</v>
      </c>
      <c r="L15" s="34">
        <f t="shared" si="0"/>
        <v>5257</v>
      </c>
      <c r="M15" s="34">
        <f t="shared" si="0"/>
        <v>5267</v>
      </c>
      <c r="N15" s="34">
        <f t="shared" si="0"/>
        <v>5217</v>
      </c>
      <c r="O15" s="34">
        <f t="shared" si="0"/>
        <v>5084</v>
      </c>
      <c r="P15" s="34">
        <f t="shared" si="0"/>
        <v>5277</v>
      </c>
      <c r="Q15" s="34">
        <f t="shared" si="0"/>
        <v>4939</v>
      </c>
      <c r="R15" s="34">
        <f t="shared" si="0"/>
        <v>4949</v>
      </c>
      <c r="S15" s="34">
        <f t="shared" si="0"/>
        <v>5054</v>
      </c>
      <c r="T15" s="34">
        <f t="shared" si="0"/>
        <v>5062</v>
      </c>
      <c r="U15" s="34">
        <f t="shared" si="0"/>
        <v>5468</v>
      </c>
      <c r="V15" s="34">
        <f>SUM(V13:V14)</f>
        <v>5520</v>
      </c>
      <c r="W15" s="34">
        <f t="shared" ref="W15:Z15" si="1">SUM(W13:W14)</f>
        <v>5430</v>
      </c>
      <c r="X15" s="71">
        <f t="shared" si="1"/>
        <v>5824</v>
      </c>
      <c r="Y15" s="71">
        <f t="shared" si="1"/>
        <v>6431</v>
      </c>
      <c r="Z15" s="71">
        <f t="shared" si="1"/>
        <v>6670</v>
      </c>
      <c r="AA15" s="71">
        <v>6970</v>
      </c>
      <c r="AB15" s="71">
        <v>7125</v>
      </c>
      <c r="AC15" s="71">
        <v>7218</v>
      </c>
      <c r="AD15" s="71">
        <v>7350</v>
      </c>
      <c r="AE15" s="71">
        <v>7361</v>
      </c>
      <c r="AF15" s="72" t="s">
        <v>51</v>
      </c>
      <c r="AG15" s="71">
        <v>7097</v>
      </c>
      <c r="AH15" s="90">
        <v>6279</v>
      </c>
      <c r="AI15" s="90">
        <v>6379</v>
      </c>
      <c r="AJ15" s="90">
        <v>6639</v>
      </c>
      <c r="AK15" s="21"/>
      <c r="AL15" s="58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</row>
    <row r="16" spans="1:107" s="36" customFormat="1" ht="12" customHeight="1">
      <c r="A16" s="94" t="s">
        <v>11</v>
      </c>
      <c r="B16" s="94"/>
      <c r="C16" s="35">
        <f t="shared" ref="C16:AC16" si="2">(C6+C7+C8+C9+C10+C11+C12+C15)</f>
        <v>12179</v>
      </c>
      <c r="D16" s="35">
        <f t="shared" si="2"/>
        <v>11961</v>
      </c>
      <c r="E16" s="35">
        <f t="shared" si="2"/>
        <v>12239</v>
      </c>
      <c r="F16" s="35">
        <f t="shared" si="2"/>
        <v>12580</v>
      </c>
      <c r="G16" s="35">
        <f t="shared" si="2"/>
        <v>13061</v>
      </c>
      <c r="H16" s="35">
        <f t="shared" si="2"/>
        <v>13267</v>
      </c>
      <c r="I16" s="35">
        <f t="shared" si="2"/>
        <v>13324</v>
      </c>
      <c r="J16" s="35">
        <f t="shared" si="2"/>
        <v>13562</v>
      </c>
      <c r="K16" s="35">
        <f t="shared" si="2"/>
        <v>13865</v>
      </c>
      <c r="L16" s="35">
        <f t="shared" si="2"/>
        <v>13957</v>
      </c>
      <c r="M16" s="35">
        <f t="shared" si="2"/>
        <v>14044</v>
      </c>
      <c r="N16" s="35">
        <f t="shared" si="2"/>
        <v>13875</v>
      </c>
      <c r="O16" s="35">
        <f t="shared" si="2"/>
        <v>13698</v>
      </c>
      <c r="P16" s="35">
        <f t="shared" si="2"/>
        <v>14343</v>
      </c>
      <c r="Q16" s="35">
        <f t="shared" si="2"/>
        <v>13882</v>
      </c>
      <c r="R16" s="35">
        <f t="shared" si="2"/>
        <v>13814</v>
      </c>
      <c r="S16" s="35">
        <f t="shared" si="2"/>
        <v>13843</v>
      </c>
      <c r="T16" s="35">
        <f t="shared" si="2"/>
        <v>13929</v>
      </c>
      <c r="U16" s="35">
        <f t="shared" si="2"/>
        <v>14374</v>
      </c>
      <c r="V16" s="35">
        <f t="shared" si="2"/>
        <v>14439</v>
      </c>
      <c r="W16" s="35">
        <f t="shared" si="2"/>
        <v>14020</v>
      </c>
      <c r="X16" s="75">
        <f t="shared" si="2"/>
        <v>14427</v>
      </c>
      <c r="Y16" s="75">
        <f t="shared" si="2"/>
        <v>15211</v>
      </c>
      <c r="Z16" s="75">
        <f t="shared" si="2"/>
        <v>15654</v>
      </c>
      <c r="AA16" s="75">
        <f t="shared" si="2"/>
        <v>16268</v>
      </c>
      <c r="AB16" s="75">
        <f t="shared" si="2"/>
        <v>16647</v>
      </c>
      <c r="AC16" s="75">
        <f t="shared" si="2"/>
        <v>16811</v>
      </c>
      <c r="AD16" s="75">
        <f>(AD6+AD8+AD9+AD10+AD11+AD12+AD15)</f>
        <v>17075</v>
      </c>
      <c r="AE16" s="75">
        <f>AE15+AE12+AE11+AE10+AE9+AE8+AE6+2</f>
        <v>16952</v>
      </c>
      <c r="AF16" s="76">
        <f>AF12+AF11+AF10+AF9+AF8+AF6+8724</f>
        <v>18212</v>
      </c>
      <c r="AG16" s="75">
        <f>SUM(AG6:AG15)</f>
        <v>16413</v>
      </c>
      <c r="AH16" s="75">
        <f>SUM(AH6:AH15)</f>
        <v>15456</v>
      </c>
      <c r="AI16" s="75">
        <f>SUM(AI6:AI15)</f>
        <v>15624</v>
      </c>
      <c r="AJ16" s="75">
        <f>SUM(AJ6:AJ15)</f>
        <v>16116</v>
      </c>
      <c r="AK16" s="51"/>
      <c r="AL16" s="56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s="38" customFormat="1" ht="10.199999999999999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46"/>
      <c r="AD17" s="37"/>
      <c r="AE17" s="37"/>
      <c r="AF17" s="37"/>
      <c r="AG17" s="37"/>
      <c r="AH17" s="37"/>
      <c r="AI17" s="37"/>
      <c r="AJ17" s="37"/>
      <c r="AK17" s="21"/>
      <c r="AL17" s="56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s="36" customFormat="1" ht="12" customHeight="1">
      <c r="A18" s="39"/>
      <c r="B18" s="39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21"/>
      <c r="AL18" s="56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s="22" customFormat="1" ht="15" customHeight="1">
      <c r="A19" s="96" t="s">
        <v>41</v>
      </c>
      <c r="B19" s="96"/>
      <c r="C19" s="48">
        <v>1990</v>
      </c>
      <c r="D19" s="48">
        <v>1991</v>
      </c>
      <c r="E19" s="48">
        <v>1992</v>
      </c>
      <c r="F19" s="48">
        <v>1993</v>
      </c>
      <c r="G19" s="48">
        <v>1994</v>
      </c>
      <c r="H19" s="48">
        <v>1995</v>
      </c>
      <c r="I19" s="48">
        <v>1996</v>
      </c>
      <c r="J19" s="48">
        <v>1997</v>
      </c>
      <c r="K19" s="48">
        <v>1998</v>
      </c>
      <c r="L19" s="48">
        <v>1999</v>
      </c>
      <c r="M19" s="48">
        <v>2000</v>
      </c>
      <c r="N19" s="48">
        <v>2001</v>
      </c>
      <c r="O19" s="48">
        <v>2002</v>
      </c>
      <c r="P19" s="48">
        <v>2003</v>
      </c>
      <c r="Q19" s="48">
        <v>2004</v>
      </c>
      <c r="R19" s="48">
        <v>2005</v>
      </c>
      <c r="S19" s="48">
        <v>2006</v>
      </c>
      <c r="T19" s="49" t="s">
        <v>28</v>
      </c>
      <c r="U19" s="49" t="s">
        <v>29</v>
      </c>
      <c r="V19" s="49" t="s">
        <v>30</v>
      </c>
      <c r="W19" s="49" t="s">
        <v>31</v>
      </c>
      <c r="X19" s="79" t="s">
        <v>32</v>
      </c>
      <c r="Y19" s="79" t="s">
        <v>33</v>
      </c>
      <c r="Z19" s="79" t="s">
        <v>34</v>
      </c>
      <c r="AA19" s="79" t="s">
        <v>35</v>
      </c>
      <c r="AB19" s="79" t="s">
        <v>36</v>
      </c>
      <c r="AC19" s="79" t="s">
        <v>37</v>
      </c>
      <c r="AD19" s="79" t="s">
        <v>38</v>
      </c>
      <c r="AE19" s="79" t="s">
        <v>49</v>
      </c>
      <c r="AF19" s="80" t="s">
        <v>50</v>
      </c>
      <c r="AG19" s="79">
        <v>2020</v>
      </c>
      <c r="AH19" s="79">
        <v>2021</v>
      </c>
      <c r="AI19" s="79">
        <v>2022</v>
      </c>
      <c r="AJ19" s="79">
        <v>2023</v>
      </c>
      <c r="AK19" s="21"/>
      <c r="AL19" s="56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s="25" customFormat="1" ht="12.6" customHeight="1">
      <c r="A20" s="23"/>
      <c r="B20" s="23" t="s">
        <v>5</v>
      </c>
      <c r="C20" s="24">
        <v>1804</v>
      </c>
      <c r="D20" s="24">
        <v>1726</v>
      </c>
      <c r="E20" s="24">
        <v>1675</v>
      </c>
      <c r="F20" s="24">
        <v>1684</v>
      </c>
      <c r="G20" s="24">
        <v>1681</v>
      </c>
      <c r="H20" s="24">
        <v>1671</v>
      </c>
      <c r="I20" s="24">
        <v>1666</v>
      </c>
      <c r="J20" s="24">
        <v>1653</v>
      </c>
      <c r="K20" s="24">
        <v>1664</v>
      </c>
      <c r="L20" s="24">
        <v>1653</v>
      </c>
      <c r="M20" s="24">
        <v>1640</v>
      </c>
      <c r="N20" s="24">
        <v>1612</v>
      </c>
      <c r="O20" s="24">
        <v>1596</v>
      </c>
      <c r="P20" s="24">
        <v>1617</v>
      </c>
      <c r="Q20" s="24">
        <v>1587</v>
      </c>
      <c r="R20" s="24">
        <v>1605.56</v>
      </c>
      <c r="S20" s="24">
        <v>1582.9468999999999</v>
      </c>
      <c r="T20" s="24">
        <v>1553.57</v>
      </c>
      <c r="U20" s="24">
        <v>1603</v>
      </c>
      <c r="V20" s="24">
        <v>1628</v>
      </c>
      <c r="W20" s="24">
        <v>1609</v>
      </c>
      <c r="X20" s="61">
        <v>1629</v>
      </c>
      <c r="Y20" s="61">
        <v>1694.3</v>
      </c>
      <c r="Z20" s="61">
        <v>1724.92</v>
      </c>
      <c r="AA20" s="61">
        <v>1766.33</v>
      </c>
      <c r="AB20" s="61">
        <v>1849.17</v>
      </c>
      <c r="AC20" s="61">
        <v>1841.83</v>
      </c>
      <c r="AD20" s="61">
        <v>1835</v>
      </c>
      <c r="AE20" s="61">
        <v>1805</v>
      </c>
      <c r="AF20" s="62">
        <v>1779</v>
      </c>
      <c r="AG20" s="61">
        <v>1734</v>
      </c>
      <c r="AH20" s="85">
        <v>1679.7</v>
      </c>
      <c r="AI20" s="85">
        <v>1642</v>
      </c>
      <c r="AJ20" s="85">
        <v>1636</v>
      </c>
      <c r="AK20" s="52"/>
      <c r="AL20" s="24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s="29" customFormat="1" ht="12.6" customHeight="1">
      <c r="A21" s="26"/>
      <c r="B21" s="27" t="s">
        <v>43</v>
      </c>
      <c r="C21" s="53">
        <v>42</v>
      </c>
      <c r="D21" s="53">
        <v>50</v>
      </c>
      <c r="E21" s="53">
        <v>54</v>
      </c>
      <c r="F21" s="53">
        <v>58</v>
      </c>
      <c r="G21" s="53">
        <v>66</v>
      </c>
      <c r="H21" s="53">
        <v>32</v>
      </c>
      <c r="I21" s="53">
        <v>33</v>
      </c>
      <c r="J21" s="53">
        <v>28</v>
      </c>
      <c r="K21" s="53">
        <v>25</v>
      </c>
      <c r="L21" s="53">
        <v>23</v>
      </c>
      <c r="M21" s="53">
        <v>21</v>
      </c>
      <c r="N21" s="53">
        <v>21</v>
      </c>
      <c r="O21" s="53">
        <v>14</v>
      </c>
      <c r="P21" s="53">
        <v>14</v>
      </c>
      <c r="Q21" s="53">
        <v>17</v>
      </c>
      <c r="R21" s="53">
        <v>10.5</v>
      </c>
      <c r="S21" s="53">
        <v>8.4499999999999993</v>
      </c>
      <c r="T21" s="60">
        <v>2.2000000000000002</v>
      </c>
      <c r="U21" s="60">
        <v>8</v>
      </c>
      <c r="V21" s="60">
        <v>6</v>
      </c>
      <c r="W21" s="60">
        <v>1</v>
      </c>
      <c r="X21" s="63">
        <v>2</v>
      </c>
      <c r="Y21" s="63">
        <v>6</v>
      </c>
      <c r="Z21" s="63">
        <v>4</v>
      </c>
      <c r="AA21" s="63">
        <v>1</v>
      </c>
      <c r="AB21" s="63">
        <v>2</v>
      </c>
      <c r="AC21" s="63">
        <v>2</v>
      </c>
      <c r="AD21" s="64" t="s">
        <v>39</v>
      </c>
      <c r="AE21" s="63">
        <v>2</v>
      </c>
      <c r="AF21" s="65" t="s">
        <v>39</v>
      </c>
      <c r="AG21" s="64">
        <v>2</v>
      </c>
      <c r="AH21" s="64">
        <v>0</v>
      </c>
      <c r="AI21" s="64">
        <v>0</v>
      </c>
      <c r="AJ21" s="64">
        <v>1</v>
      </c>
      <c r="AK21" s="21"/>
      <c r="AL21" s="5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07" s="25" customFormat="1" ht="12.6" customHeight="1">
      <c r="A22" s="23"/>
      <c r="B22" s="23" t="s">
        <v>6</v>
      </c>
      <c r="C22" s="24">
        <v>1508</v>
      </c>
      <c r="D22" s="24">
        <v>1585.3</v>
      </c>
      <c r="E22" s="24">
        <v>1623.74</v>
      </c>
      <c r="F22" s="24">
        <v>1697</v>
      </c>
      <c r="G22" s="24">
        <v>1822</v>
      </c>
      <c r="H22" s="24">
        <v>1937</v>
      </c>
      <c r="I22" s="24">
        <v>1957</v>
      </c>
      <c r="J22" s="24">
        <v>2012</v>
      </c>
      <c r="K22" s="24">
        <v>2075</v>
      </c>
      <c r="L22" s="24">
        <v>2113</v>
      </c>
      <c r="M22" s="24">
        <v>2175</v>
      </c>
      <c r="N22" s="24">
        <v>2205</v>
      </c>
      <c r="O22" s="24">
        <v>2164</v>
      </c>
      <c r="P22" s="24">
        <v>2266</v>
      </c>
      <c r="Q22" s="24">
        <v>2282</v>
      </c>
      <c r="R22" s="24">
        <v>2297</v>
      </c>
      <c r="S22" s="24">
        <v>2377.7882</v>
      </c>
      <c r="T22" s="24">
        <v>2455.17</v>
      </c>
      <c r="U22" s="24">
        <v>2515</v>
      </c>
      <c r="V22" s="24">
        <v>2523</v>
      </c>
      <c r="W22" s="24">
        <v>2370</v>
      </c>
      <c r="X22" s="61">
        <v>2441</v>
      </c>
      <c r="Y22" s="61">
        <v>2515.46</v>
      </c>
      <c r="Z22" s="61">
        <v>2621.71</v>
      </c>
      <c r="AA22" s="61">
        <v>2711.91</v>
      </c>
      <c r="AB22" s="61">
        <v>2833.9</v>
      </c>
      <c r="AC22" s="61">
        <v>2939.34</v>
      </c>
      <c r="AD22" s="61">
        <v>3031</v>
      </c>
      <c r="AE22" s="61">
        <v>3053.4905999999996</v>
      </c>
      <c r="AF22" s="62">
        <v>3138</v>
      </c>
      <c r="AG22" s="61">
        <v>3212</v>
      </c>
      <c r="AH22" s="85">
        <v>3215.6</v>
      </c>
      <c r="AI22" s="85">
        <v>3427</v>
      </c>
      <c r="AJ22" s="85">
        <v>3588.4933000000005</v>
      </c>
      <c r="AK22" s="21"/>
      <c r="AL22" s="56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</row>
    <row r="23" spans="1:107" s="29" customFormat="1" ht="12.6" customHeight="1">
      <c r="A23" s="26"/>
      <c r="B23" s="26" t="s">
        <v>52</v>
      </c>
      <c r="C23" s="28"/>
      <c r="D23" s="28"/>
      <c r="E23" s="28"/>
      <c r="F23" s="28"/>
      <c r="G23" s="28"/>
      <c r="H23" s="28">
        <v>42</v>
      </c>
      <c r="I23" s="28">
        <v>43</v>
      </c>
      <c r="J23" s="28">
        <v>51</v>
      </c>
      <c r="K23" s="28">
        <v>54</v>
      </c>
      <c r="L23" s="28">
        <v>60</v>
      </c>
      <c r="M23" s="28">
        <v>51</v>
      </c>
      <c r="N23" s="28">
        <v>50</v>
      </c>
      <c r="O23" s="28">
        <v>55</v>
      </c>
      <c r="P23" s="28">
        <v>72</v>
      </c>
      <c r="Q23" s="28">
        <v>82</v>
      </c>
      <c r="R23" s="28">
        <v>71.97</v>
      </c>
      <c r="S23" s="28">
        <v>75.758300000000006</v>
      </c>
      <c r="T23" s="28">
        <v>75.92</v>
      </c>
      <c r="U23" s="28">
        <v>75.92</v>
      </c>
      <c r="V23" s="28">
        <v>75</v>
      </c>
      <c r="W23" s="28">
        <v>78</v>
      </c>
      <c r="X23" s="63">
        <v>80</v>
      </c>
      <c r="Y23" s="63">
        <v>79.61</v>
      </c>
      <c r="Z23" s="63">
        <v>81.97</v>
      </c>
      <c r="AA23" s="63">
        <v>85.39</v>
      </c>
      <c r="AB23" s="63">
        <v>88.06</v>
      </c>
      <c r="AC23" s="63">
        <v>93.18</v>
      </c>
      <c r="AD23" s="63">
        <v>96</v>
      </c>
      <c r="AE23" s="63">
        <v>99.316699999999997</v>
      </c>
      <c r="AF23" s="66">
        <v>99</v>
      </c>
      <c r="AG23" s="63">
        <v>94</v>
      </c>
      <c r="AH23" s="87">
        <v>103.8</v>
      </c>
      <c r="AI23" s="87">
        <v>109</v>
      </c>
      <c r="AJ23" s="87">
        <v>115.85000000000002</v>
      </c>
      <c r="AK23" s="21"/>
      <c r="AL23" s="56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s="25" customFormat="1" ht="12.6" customHeight="1">
      <c r="A24" s="23"/>
      <c r="B24" s="23" t="s">
        <v>1</v>
      </c>
      <c r="C24" s="24">
        <v>2331.2399999999998</v>
      </c>
      <c r="D24" s="24">
        <v>2171.06</v>
      </c>
      <c r="E24" s="24">
        <v>2101.02</v>
      </c>
      <c r="F24" s="24">
        <v>2114.2199999999998</v>
      </c>
      <c r="G24" s="24">
        <v>2146</v>
      </c>
      <c r="H24" s="24">
        <v>2129</v>
      </c>
      <c r="I24" s="24">
        <v>2113</v>
      </c>
      <c r="J24" s="24">
        <v>2044</v>
      </c>
      <c r="K24" s="24">
        <v>2036</v>
      </c>
      <c r="L24" s="24">
        <v>2030</v>
      </c>
      <c r="M24" s="24">
        <v>2011</v>
      </c>
      <c r="N24" s="24">
        <v>1966</v>
      </c>
      <c r="O24" s="24">
        <v>1825</v>
      </c>
      <c r="P24" s="24">
        <v>1880</v>
      </c>
      <c r="Q24" s="24">
        <v>1798</v>
      </c>
      <c r="R24" s="24">
        <v>1728.36</v>
      </c>
      <c r="S24" s="24">
        <v>1699.1794</v>
      </c>
      <c r="T24" s="24">
        <v>1690.7</v>
      </c>
      <c r="U24" s="24">
        <v>1668</v>
      </c>
      <c r="V24" s="24">
        <v>1613</v>
      </c>
      <c r="W24" s="24">
        <v>1457</v>
      </c>
      <c r="X24" s="61">
        <v>1424</v>
      </c>
      <c r="Y24" s="61">
        <v>1407.9</v>
      </c>
      <c r="Z24" s="61">
        <v>1394.9</v>
      </c>
      <c r="AA24" s="61">
        <v>1379.95</v>
      </c>
      <c r="AB24" s="61">
        <v>1361.04</v>
      </c>
      <c r="AC24" s="61">
        <v>1330.79</v>
      </c>
      <c r="AD24" s="61">
        <v>1289</v>
      </c>
      <c r="AE24" s="61">
        <v>1278.7913999999998</v>
      </c>
      <c r="AF24" s="62">
        <v>1304</v>
      </c>
      <c r="AG24" s="61">
        <v>1318</v>
      </c>
      <c r="AH24" s="85">
        <v>1131.2</v>
      </c>
      <c r="AI24" s="85">
        <v>1132</v>
      </c>
      <c r="AJ24" s="85">
        <v>1145.5749999999998</v>
      </c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s="29" customFormat="1" ht="12.6" customHeight="1">
      <c r="A25" s="26"/>
      <c r="B25" s="26" t="s">
        <v>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63"/>
      <c r="Y25" s="63"/>
      <c r="Z25" s="63">
        <v>296.39999999999998</v>
      </c>
      <c r="AA25" s="63">
        <v>318.37</v>
      </c>
      <c r="AB25" s="63">
        <v>293.02</v>
      </c>
      <c r="AC25" s="63">
        <v>310.17</v>
      </c>
      <c r="AD25" s="63">
        <v>329</v>
      </c>
      <c r="AE25" s="63">
        <v>325.9667</v>
      </c>
      <c r="AF25" s="66">
        <v>269</v>
      </c>
      <c r="AG25" s="63">
        <v>267</v>
      </c>
      <c r="AH25" s="87">
        <v>275.8</v>
      </c>
      <c r="AI25" s="87">
        <v>277</v>
      </c>
      <c r="AJ25" s="87">
        <v>277.11</v>
      </c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s="25" customFormat="1" ht="12.6" customHeight="1">
      <c r="A26" s="23"/>
      <c r="B26" s="23" t="s">
        <v>9</v>
      </c>
      <c r="C26" s="24">
        <v>1310.47</v>
      </c>
      <c r="D26" s="24">
        <v>1339.17</v>
      </c>
      <c r="E26" s="24">
        <v>1362.92</v>
      </c>
      <c r="F26" s="24">
        <v>1472.78</v>
      </c>
      <c r="G26" s="24">
        <v>1436</v>
      </c>
      <c r="H26" s="24">
        <v>1342</v>
      </c>
      <c r="I26" s="24">
        <v>1319</v>
      </c>
      <c r="J26" s="24">
        <v>1318</v>
      </c>
      <c r="K26" s="24">
        <v>1301</v>
      </c>
      <c r="L26" s="24">
        <v>1311</v>
      </c>
      <c r="M26" s="24">
        <f>379+787+176</f>
        <v>1342</v>
      </c>
      <c r="N26" s="24">
        <v>1315</v>
      </c>
      <c r="O26" s="24">
        <v>1401</v>
      </c>
      <c r="P26" s="24">
        <v>1524</v>
      </c>
      <c r="Q26" s="24">
        <v>1507</v>
      </c>
      <c r="R26" s="24">
        <v>1492.92</v>
      </c>
      <c r="S26" s="24">
        <f>1211.6309+232.3185</f>
        <v>1443.9494000000002</v>
      </c>
      <c r="T26" s="24">
        <v>1470.37</v>
      </c>
      <c r="U26" s="24">
        <v>1444</v>
      </c>
      <c r="V26" s="24">
        <v>1487</v>
      </c>
      <c r="W26" s="24">
        <v>1495</v>
      </c>
      <c r="X26" s="61">
        <v>1462</v>
      </c>
      <c r="Y26" s="61">
        <v>1479.45</v>
      </c>
      <c r="Z26" s="61">
        <v>1239.3699999999999</v>
      </c>
      <c r="AA26" s="61">
        <v>1316.77</v>
      </c>
      <c r="AB26" s="61">
        <v>1354.11</v>
      </c>
      <c r="AC26" s="61">
        <v>1361.47</v>
      </c>
      <c r="AD26" s="61">
        <v>1380</v>
      </c>
      <c r="AE26" s="61">
        <v>1330.7886000000001</v>
      </c>
      <c r="AF26" s="62">
        <v>1267</v>
      </c>
      <c r="AG26" s="61">
        <v>1151</v>
      </c>
      <c r="AH26" s="85">
        <v>1184.8499999999999</v>
      </c>
      <c r="AI26" s="85">
        <v>1188</v>
      </c>
      <c r="AJ26" s="85">
        <v>1149.0581</v>
      </c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s="29" customFormat="1" ht="12.6" hidden="1" customHeight="1">
      <c r="A27" s="26"/>
      <c r="B27" s="26" t="s">
        <v>2</v>
      </c>
      <c r="C27" s="28">
        <v>827.13</v>
      </c>
      <c r="D27" s="28">
        <v>875.11</v>
      </c>
      <c r="E27" s="28">
        <v>938.95</v>
      </c>
      <c r="F27" s="28">
        <v>819.05</v>
      </c>
      <c r="G27" s="28">
        <v>847</v>
      </c>
      <c r="H27" s="28">
        <v>1003</v>
      </c>
      <c r="I27" s="28">
        <v>1017</v>
      </c>
      <c r="J27" s="28">
        <v>1110</v>
      </c>
      <c r="K27" s="28">
        <v>1159</v>
      </c>
      <c r="L27" s="28">
        <v>1168</v>
      </c>
      <c r="M27" s="28">
        <v>1246</v>
      </c>
      <c r="N27" s="28">
        <v>1262</v>
      </c>
      <c r="O27" s="28">
        <v>1204</v>
      </c>
      <c r="P27" s="28">
        <v>1282</v>
      </c>
      <c r="Q27" s="28">
        <v>1158</v>
      </c>
      <c r="R27" s="28">
        <v>1124.8499999999999</v>
      </c>
      <c r="S27" s="28">
        <v>1169.96</v>
      </c>
      <c r="T27" s="28">
        <v>1207.98</v>
      </c>
      <c r="U27" s="28">
        <v>1153</v>
      </c>
      <c r="V27" s="28">
        <v>1167</v>
      </c>
      <c r="W27" s="28">
        <v>1198</v>
      </c>
      <c r="X27" s="63">
        <v>1309</v>
      </c>
      <c r="Y27" s="63">
        <v>1455.01</v>
      </c>
      <c r="Z27" s="67" t="s">
        <v>13</v>
      </c>
      <c r="AA27" s="67" t="s">
        <v>13</v>
      </c>
      <c r="AB27" s="67" t="s">
        <v>13</v>
      </c>
      <c r="AC27" s="67" t="s">
        <v>13</v>
      </c>
      <c r="AD27" s="67" t="s">
        <v>13</v>
      </c>
      <c r="AE27" s="67"/>
      <c r="AF27" s="73"/>
      <c r="AG27" s="67"/>
      <c r="AH27" s="88"/>
      <c r="AI27" s="88"/>
      <c r="AJ27" s="88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s="43" customFormat="1" ht="12.6" hidden="1" customHeight="1">
      <c r="A28" s="40"/>
      <c r="B28" s="41" t="s">
        <v>3</v>
      </c>
      <c r="C28" s="42">
        <v>183.41</v>
      </c>
      <c r="D28" s="42">
        <v>162.52000000000001</v>
      </c>
      <c r="E28" s="42">
        <v>180.27</v>
      </c>
      <c r="F28" s="42">
        <v>308.19</v>
      </c>
      <c r="G28" s="42">
        <v>320</v>
      </c>
      <c r="H28" s="42">
        <v>228</v>
      </c>
      <c r="I28" s="42">
        <v>234</v>
      </c>
      <c r="J28" s="42">
        <v>243</v>
      </c>
      <c r="K28" s="42">
        <v>219</v>
      </c>
      <c r="L28" s="42">
        <v>220</v>
      </c>
      <c r="M28" s="42">
        <v>199</v>
      </c>
      <c r="N28" s="42">
        <v>203</v>
      </c>
      <c r="O28" s="42">
        <v>200</v>
      </c>
      <c r="P28" s="42">
        <v>170</v>
      </c>
      <c r="Q28" s="42">
        <v>132</v>
      </c>
      <c r="R28" s="42">
        <v>130.22999999999999</v>
      </c>
      <c r="S28" s="42">
        <v>146.63</v>
      </c>
      <c r="T28" s="24">
        <v>117.61</v>
      </c>
      <c r="U28" s="24">
        <v>125</v>
      </c>
      <c r="V28" s="24">
        <v>110</v>
      </c>
      <c r="W28" s="24">
        <v>112</v>
      </c>
      <c r="X28" s="61">
        <v>122</v>
      </c>
      <c r="Y28" s="61">
        <v>142.1</v>
      </c>
      <c r="Z28" s="68" t="s">
        <v>13</v>
      </c>
      <c r="AA28" s="68" t="s">
        <v>13</v>
      </c>
      <c r="AB28" s="68" t="s">
        <v>13</v>
      </c>
      <c r="AC28" s="68" t="s">
        <v>13</v>
      </c>
      <c r="AD28" s="68" t="s">
        <v>13</v>
      </c>
      <c r="AE28" s="68"/>
      <c r="AF28" s="69"/>
      <c r="AG28" s="68"/>
      <c r="AH28" s="89"/>
      <c r="AI28" s="89"/>
      <c r="AJ28" s="89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pans="1:107" s="29" customFormat="1" ht="12.6" customHeight="1">
      <c r="A29" s="33"/>
      <c r="B29" s="33" t="s">
        <v>53</v>
      </c>
      <c r="C29" s="34">
        <f t="shared" ref="C29" si="3">SUM(C27:C28)</f>
        <v>1010.54</v>
      </c>
      <c r="D29" s="34">
        <f t="shared" ref="D29" si="4">SUM(D27:D28)</f>
        <v>1037.6300000000001</v>
      </c>
      <c r="E29" s="34">
        <f t="shared" ref="E29" si="5">SUM(E27:E28)</f>
        <v>1119.22</v>
      </c>
      <c r="F29" s="34">
        <f t="shared" ref="F29" si="6">SUM(F27:F28)</f>
        <v>1127.24</v>
      </c>
      <c r="G29" s="34">
        <f t="shared" ref="G29" si="7">SUM(G27:G28)</f>
        <v>1167</v>
      </c>
      <c r="H29" s="34">
        <f t="shared" ref="H29" si="8">SUM(H27:H28)</f>
        <v>1231</v>
      </c>
      <c r="I29" s="34">
        <f t="shared" ref="I29" si="9">SUM(I27:I28)</f>
        <v>1251</v>
      </c>
      <c r="J29" s="34">
        <f t="shared" ref="J29" si="10">SUM(J27:J28)</f>
        <v>1353</v>
      </c>
      <c r="K29" s="34">
        <f t="shared" ref="K29" si="11">SUM(K27:K28)</f>
        <v>1378</v>
      </c>
      <c r="L29" s="34">
        <f t="shared" ref="L29" si="12">SUM(L27:L28)</f>
        <v>1388</v>
      </c>
      <c r="M29" s="34">
        <f t="shared" ref="M29" si="13">SUM(M27:M28)</f>
        <v>1445</v>
      </c>
      <c r="N29" s="34">
        <f t="shared" ref="N29" si="14">SUM(N27:N28)</f>
        <v>1465</v>
      </c>
      <c r="O29" s="34">
        <f t="shared" ref="O29" si="15">SUM(O27:O28)</f>
        <v>1404</v>
      </c>
      <c r="P29" s="34">
        <f t="shared" ref="P29" si="16">SUM(P27:P28)</f>
        <v>1452</v>
      </c>
      <c r="Q29" s="34">
        <f t="shared" ref="Q29" si="17">SUM(Q27:Q28)</f>
        <v>1290</v>
      </c>
      <c r="R29" s="34">
        <f t="shared" ref="R29" si="18">SUM(R27:R28)</f>
        <v>1255.08</v>
      </c>
      <c r="S29" s="34">
        <f t="shared" ref="S29" si="19">SUM(S27:S28)</f>
        <v>1316.5900000000001</v>
      </c>
      <c r="T29" s="34">
        <f t="shared" ref="T29" si="20">SUM(T27:T28)</f>
        <v>1325.59</v>
      </c>
      <c r="U29" s="34">
        <f t="shared" ref="U29" si="21">SUM(U27:U28)</f>
        <v>1278</v>
      </c>
      <c r="V29" s="34">
        <f t="shared" ref="V29" si="22">SUM(V27:V28)</f>
        <v>1277</v>
      </c>
      <c r="W29" s="34">
        <f t="shared" ref="W29" si="23">SUM(W27:W28)</f>
        <v>1310</v>
      </c>
      <c r="X29" s="71">
        <f t="shared" ref="X29" si="24">SUM(X27:X28)</f>
        <v>1431</v>
      </c>
      <c r="Y29" s="71">
        <f>SUM(Y27:Y28)</f>
        <v>1597.11</v>
      </c>
      <c r="Z29" s="71">
        <v>1567.6</v>
      </c>
      <c r="AA29" s="71">
        <v>1615.41</v>
      </c>
      <c r="AB29" s="71">
        <v>1655.71</v>
      </c>
      <c r="AC29" s="71">
        <v>1677.65</v>
      </c>
      <c r="AD29" s="71">
        <v>1794</v>
      </c>
      <c r="AE29" s="71">
        <v>1747</v>
      </c>
      <c r="AF29" s="74">
        <v>1529</v>
      </c>
      <c r="AG29" s="71">
        <v>1138</v>
      </c>
      <c r="AH29" s="90">
        <v>1162.6600000000001</v>
      </c>
      <c r="AI29" s="90">
        <v>1100</v>
      </c>
      <c r="AJ29" s="90">
        <v>1259</v>
      </c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</row>
    <row r="30" spans="1:107" s="45" customFormat="1" ht="12" customHeight="1">
      <c r="A30" s="95" t="s">
        <v>11</v>
      </c>
      <c r="B30" s="95"/>
      <c r="C30" s="44">
        <f t="shared" ref="C30:AC30" si="25">(C20+C21+C22+C23+C24+C25+C26+C29)</f>
        <v>8006.25</v>
      </c>
      <c r="D30" s="44">
        <f t="shared" si="25"/>
        <v>7909.1600000000008</v>
      </c>
      <c r="E30" s="44">
        <f t="shared" si="25"/>
        <v>7935.9000000000005</v>
      </c>
      <c r="F30" s="44">
        <f t="shared" si="25"/>
        <v>8153.2399999999989</v>
      </c>
      <c r="G30" s="44">
        <f t="shared" si="25"/>
        <v>8318</v>
      </c>
      <c r="H30" s="44">
        <f t="shared" si="25"/>
        <v>8384</v>
      </c>
      <c r="I30" s="44">
        <f t="shared" si="25"/>
        <v>8382</v>
      </c>
      <c r="J30" s="44">
        <f t="shared" si="25"/>
        <v>8459</v>
      </c>
      <c r="K30" s="44">
        <f t="shared" si="25"/>
        <v>8533</v>
      </c>
      <c r="L30" s="44">
        <f t="shared" si="25"/>
        <v>8578</v>
      </c>
      <c r="M30" s="44">
        <f t="shared" si="25"/>
        <v>8685</v>
      </c>
      <c r="N30" s="44">
        <f t="shared" si="25"/>
        <v>8634</v>
      </c>
      <c r="O30" s="44">
        <f t="shared" si="25"/>
        <v>8459</v>
      </c>
      <c r="P30" s="44">
        <f t="shared" si="25"/>
        <v>8825</v>
      </c>
      <c r="Q30" s="44">
        <f t="shared" si="25"/>
        <v>8563</v>
      </c>
      <c r="R30" s="44">
        <f t="shared" si="25"/>
        <v>8461.39</v>
      </c>
      <c r="S30" s="44">
        <f t="shared" si="25"/>
        <v>8504.6621999999988</v>
      </c>
      <c r="T30" s="44">
        <f t="shared" si="25"/>
        <v>8573.52</v>
      </c>
      <c r="U30" s="44">
        <f t="shared" si="25"/>
        <v>8591.92</v>
      </c>
      <c r="V30" s="44">
        <f t="shared" si="25"/>
        <v>8609</v>
      </c>
      <c r="W30" s="44">
        <f t="shared" si="25"/>
        <v>8320</v>
      </c>
      <c r="X30" s="77">
        <f t="shared" si="25"/>
        <v>8469</v>
      </c>
      <c r="Y30" s="77">
        <f t="shared" si="25"/>
        <v>8779.83</v>
      </c>
      <c r="Z30" s="77">
        <f t="shared" si="25"/>
        <v>8930.869999999999</v>
      </c>
      <c r="AA30" s="77">
        <f t="shared" si="25"/>
        <v>9195.1299999999992</v>
      </c>
      <c r="AB30" s="77">
        <f t="shared" si="25"/>
        <v>9437.01</v>
      </c>
      <c r="AC30" s="77">
        <f t="shared" si="25"/>
        <v>9556.43</v>
      </c>
      <c r="AD30" s="77">
        <f>SUM(AD29,AD26,AD25,AD24,AD23,AD22,AD20)</f>
        <v>9754</v>
      </c>
      <c r="AE30" s="77">
        <f>SUM(AE20:AE29)</f>
        <v>9642.3539999999994</v>
      </c>
      <c r="AF30" s="78">
        <f>AF20+AF22+AF23+AF24+AF25+AF26+AF29</f>
        <v>9385</v>
      </c>
      <c r="AG30" s="81">
        <f>SUM(AG20:AG29)</f>
        <v>8916</v>
      </c>
      <c r="AH30" s="81">
        <f>SUM(AH20:AH29)</f>
        <v>8753.61</v>
      </c>
      <c r="AI30" s="81">
        <f>AI20+AI22+AI23+AI24+AI25+AI26+AI29</f>
        <v>8875</v>
      </c>
      <c r="AJ30" s="81">
        <f>AJ20+AJ22+AJ23+AJ24+AJ25+AJ26+AJ29+AJ21</f>
        <v>9172.0864000000001</v>
      </c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</row>
    <row r="31" spans="1:107" s="3" customFormat="1" ht="9.75" customHeight="1">
      <c r="A31" s="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</row>
    <row r="32" spans="1:107" s="17" customFormat="1" ht="15" customHeight="1">
      <c r="A32" s="54" t="s">
        <v>55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</row>
    <row r="33" spans="1:107" s="18" customFormat="1" ht="10.5" customHeight="1">
      <c r="A33" s="18" t="s">
        <v>14</v>
      </c>
    </row>
    <row r="34" spans="1:107" s="18" customFormat="1" ht="10.5" customHeight="1">
      <c r="A34" s="18" t="s">
        <v>15</v>
      </c>
    </row>
    <row r="35" spans="1:107" s="17" customFormat="1" ht="15" customHeight="1">
      <c r="A35" s="54" t="s">
        <v>44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107" s="17" customFormat="1" ht="15" customHeight="1">
      <c r="A36" s="54" t="s">
        <v>45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spans="1:107" s="17" customFormat="1" ht="15" customHeight="1">
      <c r="A37" s="54" t="s">
        <v>46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spans="1:107" s="55" customFormat="1" ht="12" customHeight="1">
      <c r="A38" s="55" t="s">
        <v>42</v>
      </c>
    </row>
    <row r="39" spans="1:107" s="17" customFormat="1" ht="15" customHeight="1">
      <c r="A39" s="54" t="s">
        <v>47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1:107" s="83" customFormat="1" ht="15" customHeight="1">
      <c r="A40" s="82" t="s">
        <v>54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107" s="17" customFormat="1" ht="1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</row>
    <row r="42" spans="1:107" s="5" customFormat="1" ht="15" customHeight="1">
      <c r="A42" s="11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</row>
    <row r="43" spans="1:107" ht="15" customHeight="1">
      <c r="B43" s="12"/>
    </row>
    <row r="44" spans="1:107" ht="15" customHeight="1">
      <c r="B44" s="12"/>
    </row>
    <row r="67" spans="1:29" ht="7.5" customHeight="1"/>
    <row r="68" spans="1:29" ht="3" customHeight="1"/>
    <row r="69" spans="1:29" ht="15" customHeight="1">
      <c r="A69" s="92" t="s">
        <v>40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</row>
    <row r="70" spans="1:29" ht="15" customHeight="1">
      <c r="A70" s="92" t="s">
        <v>56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 spans="1:29" ht="4.5" customHeight="1"/>
  </sheetData>
  <mergeCells count="7">
    <mergeCell ref="A2:AD2"/>
    <mergeCell ref="A69:AC69"/>
    <mergeCell ref="A70:AC70"/>
    <mergeCell ref="A5:B5"/>
    <mergeCell ref="A16:B16"/>
    <mergeCell ref="A30:B30"/>
    <mergeCell ref="A19:B19"/>
  </mergeCells>
  <phoneticPr fontId="0" type="noConversion"/>
  <printOptions horizontalCentered="1" verticalCentered="1"/>
  <pageMargins left="0.5" right="0.5" top="0.4" bottom="0.34" header="0.3" footer="5.9"/>
  <pageSetup scale="80" orientation="portrait" r:id="rId1"/>
  <headerFooter alignWithMargins="0"/>
  <ignoredErrors>
    <ignoredError sqref="C29:Y29 U15:Z15 AG30:AH30 AG16 AH16:AJ16" formulaRange="1"/>
    <ignoredError sqref="AF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defaultRowHeight="13.2"/>
  <cols>
    <col min="1" max="1" width="10.44140625" bestFit="1" customWidth="1"/>
    <col min="2" max="7" width="10.33203125" bestFit="1" customWidth="1"/>
  </cols>
  <sheetData>
    <row r="1" spans="1:11">
      <c r="A1" s="14"/>
      <c r="B1" s="14">
        <v>2014</v>
      </c>
      <c r="C1" s="14">
        <v>2015</v>
      </c>
      <c r="D1" s="14">
        <v>2016</v>
      </c>
      <c r="E1" s="14">
        <v>2017</v>
      </c>
      <c r="F1" s="14">
        <v>2018</v>
      </c>
      <c r="G1" s="14">
        <v>2019</v>
      </c>
      <c r="H1" s="14">
        <v>2020</v>
      </c>
      <c r="I1" s="84">
        <v>2021</v>
      </c>
      <c r="J1" s="84">
        <v>2022</v>
      </c>
      <c r="K1" s="84">
        <v>2023</v>
      </c>
    </row>
    <row r="2" spans="1:11">
      <c r="A2" t="s">
        <v>4</v>
      </c>
      <c r="B2" s="15">
        <v>16268</v>
      </c>
      <c r="C2" s="15">
        <v>16647</v>
      </c>
      <c r="D2" s="15">
        <v>16811</v>
      </c>
      <c r="E2" s="15">
        <v>17075</v>
      </c>
      <c r="F2" s="15">
        <v>16952</v>
      </c>
      <c r="G2" s="15">
        <v>18212</v>
      </c>
      <c r="H2" s="15">
        <v>16413</v>
      </c>
      <c r="I2" s="15">
        <v>15456</v>
      </c>
      <c r="J2" s="15">
        <v>15624</v>
      </c>
      <c r="K2" s="15">
        <v>16116</v>
      </c>
    </row>
    <row r="3" spans="1:11">
      <c r="A3" t="s">
        <v>10</v>
      </c>
      <c r="B3" s="15">
        <v>9195.1299999999992</v>
      </c>
      <c r="C3" s="13">
        <v>9437.01</v>
      </c>
      <c r="D3" s="15">
        <v>9556</v>
      </c>
      <c r="E3" s="15">
        <v>9754</v>
      </c>
      <c r="F3" s="15">
        <v>9642</v>
      </c>
      <c r="G3" s="15">
        <v>9385</v>
      </c>
      <c r="H3" s="15">
        <v>8916</v>
      </c>
      <c r="I3" s="15">
        <v>8754</v>
      </c>
      <c r="J3" s="15">
        <v>8875</v>
      </c>
      <c r="K3" s="15">
        <v>9172.0864000000001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Headcount &amp; FTE by Class</vt:lpstr>
      <vt:lpstr>Data for Chart</vt:lpstr>
      <vt:lpstr>'Headcount &amp; FTE by Class'!Print_Area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Bickelhaupt, Sarah E [I RES]</dc:creator>
  <cp:lastModifiedBy>Andringa, Chris [I RES]</cp:lastModifiedBy>
  <cp:lastPrinted>2020-03-26T21:25:25Z</cp:lastPrinted>
  <dcterms:created xsi:type="dcterms:W3CDTF">1998-11-25T22:08:20Z</dcterms:created>
  <dcterms:modified xsi:type="dcterms:W3CDTF">2024-01-26T15:38:55Z</dcterms:modified>
</cp:coreProperties>
</file>