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19200" windowHeight="7050" tabRatio="602"/>
  </bookViews>
  <sheets>
    <sheet name="SCH Taught by Fac TA" sheetId="3" r:id="rId1"/>
    <sheet name="Data for Chart" sheetId="4" r:id="rId2"/>
  </sheets>
  <definedNames>
    <definedName name="_xlnm.Print_Area" localSheetId="0">'SCH Taught by Fac TA'!$A$1:$O$43</definedName>
  </definedNames>
  <calcPr calcId="162913"/>
</workbook>
</file>

<file path=xl/calcChain.xml><?xml version="1.0" encoding="utf-8"?>
<calcChain xmlns="http://schemas.openxmlformats.org/spreadsheetml/2006/main">
  <c r="J42" i="4" l="1"/>
  <c r="E42" i="4"/>
  <c r="G42" i="4" s="1"/>
  <c r="C42" i="4"/>
  <c r="H42" i="4" s="1"/>
  <c r="J41" i="4"/>
  <c r="E41" i="4"/>
  <c r="G41" i="4" s="1"/>
  <c r="J40" i="4"/>
  <c r="E40" i="4"/>
  <c r="G40" i="4" s="1"/>
  <c r="J39" i="4"/>
  <c r="E39" i="4"/>
  <c r="G39" i="4" s="1"/>
  <c r="C39" i="4"/>
  <c r="H39" i="4" s="1"/>
  <c r="J38" i="4"/>
  <c r="E38" i="4"/>
  <c r="G38" i="4" s="1"/>
  <c r="J37" i="4"/>
  <c r="E37" i="4"/>
  <c r="G37" i="4" s="1"/>
  <c r="C37" i="4"/>
  <c r="H37" i="4" s="1"/>
  <c r="J36" i="4"/>
  <c r="E36" i="4"/>
  <c r="G36" i="4" s="1"/>
  <c r="J35" i="4"/>
  <c r="E35" i="4"/>
  <c r="C35" i="4" s="1"/>
  <c r="H35" i="4" s="1"/>
  <c r="J34" i="4"/>
  <c r="E34" i="4"/>
  <c r="I34" i="4" s="1"/>
  <c r="J33" i="4"/>
  <c r="E33" i="4"/>
  <c r="G33" i="4" s="1"/>
  <c r="C33" i="4"/>
  <c r="H33" i="4" s="1"/>
  <c r="J32" i="4"/>
  <c r="E32" i="4"/>
  <c r="G32" i="4" s="1"/>
  <c r="J31" i="4"/>
  <c r="I31" i="4"/>
  <c r="G31" i="4"/>
  <c r="C31" i="4"/>
  <c r="H31" i="4" s="1"/>
  <c r="J30" i="4"/>
  <c r="I30" i="4"/>
  <c r="G30" i="4"/>
  <c r="C30" i="4"/>
  <c r="H30" i="4" s="1"/>
  <c r="J29" i="4"/>
  <c r="G29" i="4"/>
  <c r="C29" i="4"/>
  <c r="H29" i="4" s="1"/>
  <c r="J28" i="4"/>
  <c r="I28" i="4"/>
  <c r="G28" i="4"/>
  <c r="C28" i="4"/>
  <c r="H28" i="4" s="1"/>
  <c r="J27" i="4"/>
  <c r="I27" i="4"/>
  <c r="G27" i="4"/>
  <c r="C27" i="4"/>
  <c r="H27" i="4" s="1"/>
  <c r="J26" i="4"/>
  <c r="I26" i="4"/>
  <c r="G26" i="4"/>
  <c r="C26" i="4"/>
  <c r="H26" i="4" s="1"/>
  <c r="J25" i="4"/>
  <c r="I25" i="4"/>
  <c r="G25" i="4"/>
  <c r="C25" i="4"/>
  <c r="H25" i="4" s="1"/>
  <c r="J24" i="4"/>
  <c r="I24" i="4"/>
  <c r="C24" i="4"/>
  <c r="H24" i="4" s="1"/>
  <c r="J23" i="4"/>
  <c r="I23" i="4"/>
  <c r="G23" i="4"/>
  <c r="C23" i="4"/>
  <c r="H23" i="4" s="1"/>
  <c r="J22" i="4"/>
  <c r="I22" i="4"/>
  <c r="G22" i="4"/>
  <c r="C22" i="4"/>
  <c r="H22" i="4" s="1"/>
  <c r="J21" i="4"/>
  <c r="I21" i="4"/>
  <c r="G21" i="4"/>
  <c r="C21" i="4"/>
  <c r="H21" i="4" s="1"/>
  <c r="J20" i="4"/>
  <c r="I20" i="4"/>
  <c r="G20" i="4"/>
  <c r="C20" i="4"/>
  <c r="H20" i="4" s="1"/>
  <c r="J19" i="4"/>
  <c r="I19" i="4"/>
  <c r="G19" i="4"/>
  <c r="C19" i="4"/>
  <c r="H19" i="4" s="1"/>
  <c r="J18" i="4"/>
  <c r="I18" i="4"/>
  <c r="G18" i="4"/>
  <c r="C18" i="4"/>
  <c r="H18" i="4" s="1"/>
  <c r="I17" i="4"/>
  <c r="G17" i="4"/>
  <c r="C17" i="4"/>
  <c r="I16" i="4"/>
  <c r="G16" i="4"/>
  <c r="C16" i="4"/>
  <c r="H16" i="4" s="1"/>
  <c r="I15" i="4"/>
  <c r="C15" i="4"/>
  <c r="H15" i="4" s="1"/>
  <c r="I14" i="4"/>
  <c r="G14" i="4"/>
  <c r="C14" i="4"/>
  <c r="H14" i="4" s="1"/>
  <c r="I13" i="4"/>
  <c r="G13" i="4"/>
  <c r="C13" i="4"/>
  <c r="H13" i="4" s="1"/>
  <c r="I12" i="4"/>
  <c r="G12" i="4"/>
  <c r="C12" i="4"/>
  <c r="H12" i="4" s="1"/>
  <c r="I11" i="4"/>
  <c r="G11" i="4"/>
  <c r="C11" i="4"/>
  <c r="H11" i="4" s="1"/>
  <c r="I10" i="4"/>
  <c r="G10" i="4"/>
  <c r="C10" i="4"/>
  <c r="H10" i="4" s="1"/>
  <c r="C9" i="4"/>
  <c r="E9" i="4" s="1"/>
  <c r="C8" i="4"/>
  <c r="C7" i="4"/>
  <c r="E7" i="4" s="1"/>
  <c r="E6" i="4"/>
  <c r="G6" i="4" s="1"/>
  <c r="C5" i="4"/>
  <c r="E5" i="4" s="1"/>
  <c r="C4" i="4"/>
  <c r="E4" i="4" s="1"/>
  <c r="I39" i="4" l="1"/>
  <c r="I42" i="4"/>
  <c r="I33" i="4"/>
  <c r="I36" i="4"/>
  <c r="C34" i="4"/>
  <c r="H34" i="4" s="1"/>
  <c r="H6" i="4"/>
  <c r="I6" i="4"/>
  <c r="I37" i="4"/>
  <c r="I35" i="4"/>
  <c r="C40" i="4"/>
  <c r="I32" i="4"/>
  <c r="G35" i="4"/>
  <c r="C38" i="4"/>
  <c r="H38" i="4" s="1"/>
  <c r="I5" i="4"/>
  <c r="H5" i="4"/>
  <c r="G5" i="4"/>
  <c r="I7" i="4"/>
  <c r="H7" i="4"/>
  <c r="G7" i="4"/>
  <c r="H4" i="4"/>
  <c r="G4" i="4"/>
  <c r="I4" i="4"/>
  <c r="I9" i="4"/>
  <c r="G9" i="4"/>
  <c r="H9" i="4"/>
  <c r="I41" i="4"/>
  <c r="E8" i="4"/>
  <c r="H8" i="4" s="1"/>
  <c r="G34" i="4"/>
  <c r="C32" i="4"/>
  <c r="H32" i="4" s="1"/>
  <c r="C36" i="4"/>
  <c r="H36" i="4" s="1"/>
  <c r="C41" i="4"/>
  <c r="H41" i="4" s="1"/>
  <c r="I8" i="4" l="1"/>
  <c r="G8" i="4"/>
</calcChain>
</file>

<file path=xl/comments1.xml><?xml version="1.0" encoding="utf-8"?>
<comments xmlns="http://schemas.openxmlformats.org/spreadsheetml/2006/main">
  <authors>
    <author>!Station0</author>
    <author>Dobbe, Nadine K [I RES]</author>
  </authors>
  <commentList>
    <comment ref="G12" authorId="0" shapeId="0">
      <text>
        <r>
          <rPr>
            <sz val="8"/>
            <color indexed="81"/>
            <rFont val="Tahoma"/>
            <family val="2"/>
          </rPr>
          <t>This percent formula has been rounded down from 60.51 to allow the three percents to add to 100
nkd 12/6/05</t>
        </r>
      </text>
    </comment>
    <comment ref="G15" authorId="0" shapeId="0">
      <text>
        <r>
          <rPr>
            <sz val="8"/>
            <color indexed="81"/>
            <rFont val="Tahoma"/>
            <family val="2"/>
          </rPr>
          <t>This percent has been rounded up to 59% (from 58.3%) to allow the three percents to add to 100
nkd 12/7/06</t>
        </r>
      </text>
    </comment>
    <comment ref="H17" authorId="0" shapeId="0">
      <text>
        <r>
          <rPr>
            <sz val="8"/>
            <color indexed="81"/>
            <rFont val="Tahoma"/>
            <family val="2"/>
          </rPr>
          <t>This percent has been rounded down to 279% (from 27.5%) to allow the three percents to add to 100
nkd 11/8/07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FORCE 62.5 back to 62 so that total will equal 100%
</t>
        </r>
      </text>
    </comment>
    <comment ref="E32" authorId="1" shapeId="0">
      <text>
        <r>
          <rPr>
            <sz val="8"/>
            <color indexed="81"/>
            <rFont val="Tahoma"/>
            <family val="2"/>
          </rPr>
          <t>NKD--beginning in Fall 2014 total is calculated by subtracting (from the total) SCH taught by non-faculty groups such as P&amp;S, AB Other, and Other instructor types to arrive at a new "total" that is consistent with earlier reports which separated these groups out in the report.
Grad Assistants are the only non-faculty category retained in the total count.
Data beginning in Fall 2014 is from eData.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manually adjusted to add to 100%
</t>
        </r>
      </text>
    </comment>
    <comment ref="H40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manually adjusted to add to 100%</t>
        </r>
      </text>
    </comment>
  </commentList>
</comments>
</file>

<file path=xl/sharedStrings.xml><?xml version="1.0" encoding="utf-8"?>
<sst xmlns="http://schemas.openxmlformats.org/spreadsheetml/2006/main" count="56" uniqueCount="52">
  <si>
    <t xml:space="preserve"> </t>
  </si>
  <si>
    <t>SCH</t>
  </si>
  <si>
    <t>Percent</t>
  </si>
  <si>
    <t>Total</t>
  </si>
  <si>
    <t>Teaching Assistants</t>
  </si>
  <si>
    <t>SPRING 
2001</t>
  </si>
  <si>
    <t>FALL 
2000</t>
  </si>
  <si>
    <t>FALL 
2001</t>
  </si>
  <si>
    <t>SPRING 
2002</t>
  </si>
  <si>
    <t>FALL 
2002</t>
  </si>
  <si>
    <t>SPRING 
2003</t>
  </si>
  <si>
    <t>FALL 
2003</t>
  </si>
  <si>
    <t>SPRING 
2004</t>
  </si>
  <si>
    <t>FALL 
2004</t>
  </si>
  <si>
    <t>SPRING 
2005</t>
  </si>
  <si>
    <t>FALL 
2005</t>
  </si>
  <si>
    <t>SPRING 
2006</t>
  </si>
  <si>
    <t>FALL 
2006</t>
  </si>
  <si>
    <t>SPRING 
2007</t>
  </si>
  <si>
    <t>FALL 
2007</t>
  </si>
  <si>
    <t>SPRING 
2008</t>
  </si>
  <si>
    <t>FALL 
2008</t>
  </si>
  <si>
    <t>SPRING 
2009</t>
  </si>
  <si>
    <t>SPRING
2015</t>
  </si>
  <si>
    <t>SPRING
2016</t>
  </si>
  <si>
    <t>SPRING
2017</t>
  </si>
  <si>
    <t>FALL
2017</t>
  </si>
  <si>
    <t>FALL
2016</t>
  </si>
  <si>
    <t>FALL
2013</t>
  </si>
  <si>
    <t>SPRING
2014</t>
  </si>
  <si>
    <t>FALL
2014</t>
  </si>
  <si>
    <t>FALL
2015</t>
  </si>
  <si>
    <t>SPRING
2018</t>
  </si>
  <si>
    <t>FALL
2018</t>
  </si>
  <si>
    <t>Term Faculty</t>
  </si>
  <si>
    <t>Tenured &amp; Tenure Eligible Faculty</t>
  </si>
  <si>
    <t>FALL
2019</t>
  </si>
  <si>
    <t>SPRING
2019</t>
  </si>
  <si>
    <t>Last Updated: 1/30/2020</t>
  </si>
  <si>
    <t>FALL
2009</t>
  </si>
  <si>
    <t>SPRING
2010</t>
  </si>
  <si>
    <t>FALL
2010</t>
  </si>
  <si>
    <t>SPRING
2011</t>
  </si>
  <si>
    <t>FALL
2011</t>
  </si>
  <si>
    <t>SPRING
2012</t>
  </si>
  <si>
    <t>FALL
2012</t>
  </si>
  <si>
    <t>SPRING
2013</t>
  </si>
  <si>
    <t>Office of Institutional Research (Data Source: e-Data Warehouse)</t>
  </si>
  <si>
    <r>
      <rPr>
        <vertAlign val="superscript"/>
        <sz val="10"/>
        <rFont val="Univers 55"/>
      </rPr>
      <t xml:space="preserve">1 </t>
    </r>
    <r>
      <rPr>
        <sz val="10"/>
        <rFont val="ITC Berkeley Oldstyle Std"/>
        <family val="1"/>
      </rPr>
      <t>Student credit hours (SCH) are calculated by multiplying the course credit by the number of students enrolled in the course.</t>
    </r>
  </si>
  <si>
    <r>
      <rPr>
        <sz val="12"/>
        <rFont val="ITC Berkeley Oldstyle Std"/>
        <family val="1"/>
      </rPr>
      <t xml:space="preserve">  </t>
    </r>
    <r>
      <rPr>
        <sz val="10"/>
        <rFont val="ITC Berkeley Oldstyle Std"/>
        <family val="1"/>
      </rPr>
      <t xml:space="preserve">SCH data represent all SCH taught by faculty and teaching assistants.  </t>
    </r>
  </si>
  <si>
    <r>
      <rPr>
        <vertAlign val="superscript"/>
        <sz val="10"/>
        <rFont val="ITC Berkeley Oldstyle Std"/>
        <family val="1"/>
      </rPr>
      <t>2</t>
    </r>
    <r>
      <rPr>
        <sz val="10"/>
        <rFont val="ITC Berkeley Oldstyle Std"/>
        <family val="1"/>
      </rPr>
      <t xml:space="preserve"> All SCH are assigned to departments and colleges using course splits designated by teaching departments.</t>
    </r>
  </si>
  <si>
    <r>
      <t>Student Credit Hours (SCH)</t>
    </r>
    <r>
      <rPr>
        <vertAlign val="superscript"/>
        <sz val="12"/>
        <rFont val="Univers 55"/>
        <family val="2"/>
      </rPr>
      <t>1,2</t>
    </r>
    <r>
      <rPr>
        <b/>
        <vertAlign val="superscript"/>
        <sz val="12"/>
        <rFont val="Univers 55"/>
        <family val="2"/>
      </rPr>
      <t xml:space="preserve"> </t>
    </r>
    <r>
      <rPr>
        <b/>
        <sz val="14"/>
        <rFont val="Univers 55"/>
        <family val="2"/>
      </rPr>
      <t>Taught by Faculty and Teaching Assistants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</si>
</sst>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8"/>
      <name val="Univers 75 Black"/>
    </font>
    <font>
      <vertAlign val="superscript"/>
      <sz val="9"/>
      <name val="Univers 55"/>
      <family val="2"/>
    </font>
    <font>
      <b/>
      <sz val="14"/>
      <name val="Univers 55"/>
      <family val="2"/>
    </font>
    <font>
      <b/>
      <vertAlign val="superscript"/>
      <sz val="12"/>
      <name val="Univers 55"/>
      <family val="2"/>
    </font>
    <font>
      <i/>
      <sz val="10"/>
      <name val="Berkeley"/>
      <family val="1"/>
    </font>
    <font>
      <vertAlign val="superscript"/>
      <sz val="12"/>
      <name val="Univers 55"/>
      <family val="2"/>
    </font>
    <font>
      <sz val="9"/>
      <name val="Univers 55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Univers 45 Light"/>
      <family val="2"/>
    </font>
    <font>
      <b/>
      <sz val="9"/>
      <name val="Univers 45 Light"/>
      <family val="2"/>
    </font>
    <font>
      <sz val="9"/>
      <color theme="1"/>
      <name val="Univers 55"/>
      <family val="2"/>
    </font>
    <font>
      <b/>
      <vertAlign val="superscript"/>
      <sz val="11"/>
      <name val="ITC Berkeley Oldstyle Std"/>
      <family val="1"/>
    </font>
    <font>
      <sz val="10"/>
      <name val="ITC Berkeley Oldstyle Std"/>
      <family val="1"/>
    </font>
    <font>
      <b/>
      <sz val="9"/>
      <name val="ITC Berkeley Oldstyle Std"/>
      <family val="1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2"/>
      <name val="ITC Berkeley Oldstyle Std"/>
      <family val="1"/>
    </font>
    <font>
      <b/>
      <sz val="8"/>
      <name val="ITC Berkeley Oldstyle Std"/>
      <family val="1"/>
    </font>
    <font>
      <vertAlign val="superscript"/>
      <sz val="10"/>
      <name val="Univers 55"/>
    </font>
    <font>
      <sz val="9"/>
      <name val="Univers 55"/>
    </font>
    <font>
      <b/>
      <sz val="9"/>
      <name val="Univers 55"/>
    </font>
    <font>
      <b/>
      <sz val="9"/>
      <color theme="0"/>
      <name val="Univers 55"/>
    </font>
    <font>
      <vertAlign val="superscript"/>
      <sz val="10"/>
      <name val="ITC Berkeley Oldstyle Std"/>
      <family val="1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76D54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rgb="FFF2BF4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24" fillId="0" borderId="0" xfId="0" applyFont="1" applyBorder="1" applyAlignment="1"/>
    <xf numFmtId="3" fontId="11" fillId="8" borderId="8" xfId="0" applyNumberFormat="1" applyFont="1" applyFill="1" applyBorder="1" applyAlignment="1">
      <alignment vertical="center"/>
    </xf>
    <xf numFmtId="3" fontId="11" fillId="8" borderId="0" xfId="0" applyNumberFormat="1" applyFont="1" applyFill="1" applyBorder="1" applyAlignment="1">
      <alignment vertical="center"/>
    </xf>
    <xf numFmtId="3" fontId="11" fillId="8" borderId="9" xfId="0" applyNumberFormat="1" applyFont="1" applyFill="1" applyBorder="1" applyAlignment="1">
      <alignment vertical="center"/>
    </xf>
    <xf numFmtId="3" fontId="11" fillId="9" borderId="8" xfId="0" applyNumberFormat="1" applyFont="1" applyFill="1" applyBorder="1" applyAlignment="1">
      <alignment vertical="center"/>
    </xf>
    <xf numFmtId="3" fontId="11" fillId="9" borderId="0" xfId="0" applyNumberFormat="1" applyFont="1" applyFill="1" applyBorder="1" applyAlignment="1">
      <alignment vertical="center"/>
    </xf>
    <xf numFmtId="3" fontId="11" fillId="9" borderId="9" xfId="0" applyNumberFormat="1" applyFont="1" applyFill="1" applyBorder="1" applyAlignment="1">
      <alignment vertical="center"/>
    </xf>
    <xf numFmtId="3" fontId="11" fillId="10" borderId="8" xfId="0" applyNumberFormat="1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3" fontId="11" fillId="10" borderId="9" xfId="0" applyNumberFormat="1" applyFont="1" applyFill="1" applyBorder="1" applyAlignment="1">
      <alignment vertical="center"/>
    </xf>
    <xf numFmtId="3" fontId="11" fillId="11" borderId="8" xfId="0" applyNumberFormat="1" applyFont="1" applyFill="1" applyBorder="1" applyAlignment="1">
      <alignment vertical="center"/>
    </xf>
    <xf numFmtId="3" fontId="11" fillId="11" borderId="0" xfId="0" applyNumberFormat="1" applyFont="1" applyFill="1" applyBorder="1" applyAlignment="1">
      <alignment vertical="center"/>
    </xf>
    <xf numFmtId="3" fontId="11" fillId="11" borderId="9" xfId="0" applyNumberFormat="1" applyFont="1" applyFill="1" applyBorder="1" applyAlignment="1">
      <alignment vertical="center"/>
    </xf>
    <xf numFmtId="3" fontId="11" fillId="12" borderId="8" xfId="0" applyNumberFormat="1" applyFont="1" applyFill="1" applyBorder="1" applyAlignment="1">
      <alignment vertical="center"/>
    </xf>
    <xf numFmtId="3" fontId="11" fillId="12" borderId="0" xfId="0" applyNumberFormat="1" applyFont="1" applyFill="1" applyBorder="1" applyAlignment="1">
      <alignment vertical="center"/>
    </xf>
    <xf numFmtId="3" fontId="11" fillId="12" borderId="9" xfId="0" applyNumberFormat="1" applyFont="1" applyFill="1" applyBorder="1" applyAlignment="1">
      <alignment vertical="center"/>
    </xf>
    <xf numFmtId="3" fontId="11" fillId="13" borderId="8" xfId="0" applyNumberFormat="1" applyFont="1" applyFill="1" applyBorder="1" applyAlignment="1">
      <alignment vertical="center"/>
    </xf>
    <xf numFmtId="3" fontId="11" fillId="13" borderId="0" xfId="0" applyNumberFormat="1" applyFont="1" applyFill="1" applyBorder="1" applyAlignment="1">
      <alignment vertical="center"/>
    </xf>
    <xf numFmtId="3" fontId="11" fillId="13" borderId="9" xfId="0" applyNumberFormat="1" applyFont="1" applyFill="1" applyBorder="1" applyAlignment="1">
      <alignment vertical="center"/>
    </xf>
    <xf numFmtId="3" fontId="11" fillId="15" borderId="8" xfId="0" applyNumberFormat="1" applyFont="1" applyFill="1" applyBorder="1" applyAlignment="1">
      <alignment vertical="center"/>
    </xf>
    <xf numFmtId="3" fontId="11" fillId="15" borderId="0" xfId="0" applyNumberFormat="1" applyFont="1" applyFill="1" applyBorder="1" applyAlignment="1">
      <alignment vertical="center"/>
    </xf>
    <xf numFmtId="3" fontId="11" fillId="15" borderId="9" xfId="0" applyNumberFormat="1" applyFont="1" applyFill="1" applyBorder="1" applyAlignment="1">
      <alignment vertical="center"/>
    </xf>
    <xf numFmtId="3" fontId="11" fillId="14" borderId="8" xfId="0" applyNumberFormat="1" applyFont="1" applyFill="1" applyBorder="1" applyAlignment="1">
      <alignment vertical="center"/>
    </xf>
    <xf numFmtId="3" fontId="11" fillId="14" borderId="0" xfId="0" applyNumberFormat="1" applyFont="1" applyFill="1" applyBorder="1" applyAlignment="1">
      <alignment vertical="center"/>
    </xf>
    <xf numFmtId="3" fontId="11" fillId="14" borderId="9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9" fontId="11" fillId="0" borderId="3" xfId="0" applyNumberFormat="1" applyFont="1" applyBorder="1" applyAlignment="1">
      <alignment vertical="center"/>
    </xf>
    <xf numFmtId="9" fontId="11" fillId="0" borderId="4" xfId="0" applyNumberFormat="1" applyFont="1" applyBorder="1" applyAlignment="1">
      <alignment vertical="center"/>
    </xf>
    <xf numFmtId="9" fontId="11" fillId="0" borderId="5" xfId="0" applyNumberFormat="1" applyFont="1" applyBorder="1" applyAlignment="1">
      <alignment vertical="center"/>
    </xf>
    <xf numFmtId="0" fontId="16" fillId="0" borderId="14" xfId="0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9" fontId="11" fillId="0" borderId="6" xfId="0" applyNumberFormat="1" applyFont="1" applyBorder="1" applyAlignment="1">
      <alignment vertical="center"/>
    </xf>
    <xf numFmtId="9" fontId="11" fillId="0" borderId="1" xfId="0" applyNumberFormat="1" applyFont="1" applyBorder="1" applyAlignment="1">
      <alignment vertical="center"/>
    </xf>
    <xf numFmtId="9" fontId="11" fillId="0" borderId="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2" borderId="14" xfId="0" applyFont="1" applyFill="1" applyBorder="1" applyAlignment="1">
      <alignment horizontal="left" vertical="center" wrapText="1"/>
    </xf>
    <xf numFmtId="3" fontId="11" fillId="2" borderId="6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9" fontId="11" fillId="2" borderId="6" xfId="0" applyNumberFormat="1" applyFont="1" applyFill="1" applyBorder="1" applyAlignment="1">
      <alignment vertical="center"/>
    </xf>
    <xf numFmtId="9" fontId="11" fillId="2" borderId="1" xfId="0" applyNumberFormat="1" applyFont="1" applyFill="1" applyBorder="1" applyAlignment="1">
      <alignment vertical="center"/>
    </xf>
    <xf numFmtId="9" fontId="11" fillId="2" borderId="7" xfId="0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horizontal="left" vertical="center" wrapText="1"/>
    </xf>
    <xf numFmtId="3" fontId="11" fillId="3" borderId="6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9" fontId="11" fillId="3" borderId="6" xfId="0" applyNumberFormat="1" applyFont="1" applyFill="1" applyBorder="1" applyAlignment="1">
      <alignment vertical="center"/>
    </xf>
    <xf numFmtId="9" fontId="11" fillId="3" borderId="1" xfId="0" applyNumberFormat="1" applyFont="1" applyFill="1" applyBorder="1" applyAlignment="1">
      <alignment vertical="center"/>
    </xf>
    <xf numFmtId="9" fontId="11" fillId="3" borderId="7" xfId="0" applyNumberFormat="1" applyFont="1" applyFill="1" applyBorder="1" applyAlignment="1">
      <alignment vertical="center"/>
    </xf>
    <xf numFmtId="0" fontId="16" fillId="5" borderId="14" xfId="0" applyFont="1" applyFill="1" applyBorder="1" applyAlignment="1">
      <alignment horizontal="left" vertical="center" wrapText="1"/>
    </xf>
    <xf numFmtId="3" fontId="11" fillId="5" borderId="6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3" fontId="11" fillId="5" borderId="7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9" fontId="11" fillId="5" borderId="6" xfId="0" applyNumberFormat="1" applyFont="1" applyFill="1" applyBorder="1" applyAlignment="1">
      <alignment vertical="center"/>
    </xf>
    <xf numFmtId="9" fontId="11" fillId="5" borderId="1" xfId="0" applyNumberFormat="1" applyFont="1" applyFill="1" applyBorder="1" applyAlignment="1">
      <alignment vertical="center"/>
    </xf>
    <xf numFmtId="9" fontId="11" fillId="5" borderId="7" xfId="0" applyNumberFormat="1" applyFont="1" applyFill="1" applyBorder="1" applyAlignment="1">
      <alignment vertical="center"/>
    </xf>
    <xf numFmtId="9" fontId="11" fillId="0" borderId="0" xfId="0" applyNumberFormat="1" applyFont="1" applyBorder="1" applyAlignment="1">
      <alignment vertical="center"/>
    </xf>
    <xf numFmtId="0" fontId="16" fillId="4" borderId="14" xfId="0" applyFont="1" applyFill="1" applyBorder="1" applyAlignment="1">
      <alignment horizontal="left" vertical="center" wrapText="1"/>
    </xf>
    <xf numFmtId="3" fontId="11" fillId="4" borderId="6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7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9" fontId="11" fillId="4" borderId="6" xfId="0" applyNumberFormat="1" applyFont="1" applyFill="1" applyBorder="1" applyAlignment="1">
      <alignment vertical="center"/>
    </xf>
    <xf numFmtId="9" fontId="11" fillId="4" borderId="1" xfId="0" applyNumberFormat="1" applyFont="1" applyFill="1" applyBorder="1" applyAlignment="1">
      <alignment vertical="center"/>
    </xf>
    <xf numFmtId="9" fontId="11" fillId="4" borderId="7" xfId="0" applyNumberFormat="1" applyFont="1" applyFill="1" applyBorder="1" applyAlignment="1">
      <alignment vertical="center"/>
    </xf>
    <xf numFmtId="9" fontId="11" fillId="0" borderId="0" xfId="0" applyNumberFormat="1" applyFont="1" applyAlignment="1">
      <alignment vertical="center"/>
    </xf>
    <xf numFmtId="0" fontId="16" fillId="3" borderId="15" xfId="0" applyFont="1" applyFill="1" applyBorder="1" applyAlignment="1">
      <alignment horizontal="left" vertical="center" wrapText="1"/>
    </xf>
    <xf numFmtId="3" fontId="11" fillId="3" borderId="8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9" fontId="11" fillId="3" borderId="8" xfId="0" applyNumberFormat="1" applyFont="1" applyFill="1" applyBorder="1" applyAlignment="1">
      <alignment vertical="center"/>
    </xf>
    <xf numFmtId="9" fontId="11" fillId="3" borderId="0" xfId="0" applyNumberFormat="1" applyFont="1" applyFill="1" applyBorder="1" applyAlignment="1">
      <alignment vertical="center"/>
    </xf>
    <xf numFmtId="9" fontId="11" fillId="3" borderId="9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3" fontId="11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9" fontId="11" fillId="7" borderId="0" xfId="0" applyNumberFormat="1" applyFont="1" applyFill="1" applyBorder="1" applyAlignment="1">
      <alignment vertical="center"/>
    </xf>
    <xf numFmtId="9" fontId="11" fillId="8" borderId="0" xfId="0" applyNumberFormat="1" applyFont="1" applyFill="1" applyBorder="1" applyAlignment="1">
      <alignment vertical="center"/>
    </xf>
    <xf numFmtId="9" fontId="11" fillId="9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11" fillId="8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9" fontId="11" fillId="10" borderId="0" xfId="0" applyNumberFormat="1" applyFont="1" applyFill="1" applyBorder="1" applyAlignment="1">
      <alignment vertical="center"/>
    </xf>
    <xf numFmtId="0" fontId="11" fillId="11" borderId="0" xfId="0" applyFont="1" applyFill="1" applyBorder="1" applyAlignment="1">
      <alignment vertical="center"/>
    </xf>
    <xf numFmtId="9" fontId="11" fillId="11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12" borderId="0" xfId="0" applyFont="1" applyFill="1" applyBorder="1" applyAlignment="1">
      <alignment vertical="center"/>
    </xf>
    <xf numFmtId="9" fontId="11" fillId="12" borderId="0" xfId="0" applyNumberFormat="1" applyFont="1" applyFill="1" applyBorder="1" applyAlignment="1">
      <alignment vertical="center"/>
    </xf>
    <xf numFmtId="0" fontId="11" fillId="13" borderId="0" xfId="0" applyFont="1" applyFill="1" applyBorder="1" applyAlignment="1">
      <alignment vertical="center"/>
    </xf>
    <xf numFmtId="9" fontId="11" fillId="13" borderId="0" xfId="0" applyNumberFormat="1" applyFont="1" applyFill="1" applyBorder="1" applyAlignment="1">
      <alignment vertical="center"/>
    </xf>
    <xf numFmtId="0" fontId="11" fillId="15" borderId="0" xfId="0" applyFont="1" applyFill="1" applyBorder="1" applyAlignment="1">
      <alignment vertical="center"/>
    </xf>
    <xf numFmtId="9" fontId="11" fillId="15" borderId="0" xfId="0" applyNumberFormat="1" applyFont="1" applyFill="1" applyBorder="1" applyAlignment="1">
      <alignment vertical="center"/>
    </xf>
    <xf numFmtId="0" fontId="11" fillId="14" borderId="0" xfId="0" applyFont="1" applyFill="1" applyBorder="1" applyAlignment="1">
      <alignment vertical="center"/>
    </xf>
    <xf numFmtId="9" fontId="11" fillId="14" borderId="0" xfId="0" applyNumberFormat="1" applyFont="1" applyFill="1" applyBorder="1" applyAlignment="1">
      <alignment vertical="center"/>
    </xf>
    <xf numFmtId="0" fontId="11" fillId="16" borderId="0" xfId="0" applyFont="1" applyFill="1" applyBorder="1" applyAlignment="1">
      <alignment vertical="center"/>
    </xf>
    <xf numFmtId="0" fontId="11" fillId="17" borderId="0" xfId="0" applyFont="1" applyFill="1" applyBorder="1" applyAlignment="1">
      <alignment vertical="center"/>
    </xf>
    <xf numFmtId="0" fontId="16" fillId="17" borderId="14" xfId="0" applyFont="1" applyFill="1" applyBorder="1" applyAlignment="1">
      <alignment horizontal="left" vertical="center" wrapText="1"/>
    </xf>
    <xf numFmtId="3" fontId="11" fillId="17" borderId="6" xfId="0" applyNumberFormat="1" applyFont="1" applyFill="1" applyBorder="1" applyAlignment="1">
      <alignment vertical="center"/>
    </xf>
    <xf numFmtId="3" fontId="11" fillId="17" borderId="1" xfId="0" applyNumberFormat="1" applyFont="1" applyFill="1" applyBorder="1" applyAlignment="1">
      <alignment vertical="center"/>
    </xf>
    <xf numFmtId="3" fontId="11" fillId="17" borderId="7" xfId="0" applyNumberFormat="1" applyFont="1" applyFill="1" applyBorder="1" applyAlignment="1">
      <alignment vertical="center"/>
    </xf>
    <xf numFmtId="9" fontId="11" fillId="17" borderId="6" xfId="0" applyNumberFormat="1" applyFont="1" applyFill="1" applyBorder="1" applyAlignment="1">
      <alignment vertical="center"/>
    </xf>
    <xf numFmtId="9" fontId="11" fillId="17" borderId="1" xfId="0" applyNumberFormat="1" applyFont="1" applyFill="1" applyBorder="1" applyAlignment="1">
      <alignment vertical="center"/>
    </xf>
    <xf numFmtId="9" fontId="11" fillId="17" borderId="7" xfId="0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9" fontId="11" fillId="0" borderId="17" xfId="0" applyNumberFormat="1" applyFont="1" applyBorder="1" applyAlignment="1">
      <alignment vertical="center"/>
    </xf>
    <xf numFmtId="9" fontId="11" fillId="0" borderId="18" xfId="0" applyNumberFormat="1" applyFont="1" applyBorder="1" applyAlignment="1">
      <alignment vertical="center"/>
    </xf>
    <xf numFmtId="9" fontId="11" fillId="0" borderId="19" xfId="0" applyNumberFormat="1" applyFont="1" applyBorder="1" applyAlignment="1">
      <alignment vertical="center"/>
    </xf>
    <xf numFmtId="0" fontId="16" fillId="2" borderId="16" xfId="0" applyFont="1" applyFill="1" applyBorder="1" applyAlignment="1">
      <alignment horizontal="left" vertical="center" wrapText="1"/>
    </xf>
    <xf numFmtId="3" fontId="11" fillId="2" borderId="17" xfId="0" applyNumberFormat="1" applyFont="1" applyFill="1" applyBorder="1" applyAlignment="1">
      <alignment vertical="center"/>
    </xf>
    <xf numFmtId="3" fontId="11" fillId="2" borderId="18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9" fontId="11" fillId="2" borderId="17" xfId="0" applyNumberFormat="1" applyFont="1" applyFill="1" applyBorder="1" applyAlignment="1">
      <alignment vertical="center"/>
    </xf>
    <xf numFmtId="9" fontId="11" fillId="2" borderId="18" xfId="0" applyNumberFormat="1" applyFont="1" applyFill="1" applyBorder="1" applyAlignment="1">
      <alignment vertical="center"/>
    </xf>
    <xf numFmtId="9" fontId="11" fillId="2" borderId="19" xfId="0" applyNumberFormat="1" applyFont="1" applyFill="1" applyBorder="1" applyAlignment="1">
      <alignment vertical="center"/>
    </xf>
    <xf numFmtId="0" fontId="16" fillId="3" borderId="16" xfId="0" applyFont="1" applyFill="1" applyBorder="1" applyAlignment="1">
      <alignment horizontal="left" vertical="center" wrapText="1"/>
    </xf>
    <xf numFmtId="3" fontId="11" fillId="3" borderId="17" xfId="0" applyNumberFormat="1" applyFont="1" applyFill="1" applyBorder="1" applyAlignment="1">
      <alignment vertical="center"/>
    </xf>
    <xf numFmtId="3" fontId="11" fillId="3" borderId="18" xfId="0" applyNumberFormat="1" applyFont="1" applyFill="1" applyBorder="1" applyAlignment="1">
      <alignment vertical="center"/>
    </xf>
    <xf numFmtId="3" fontId="11" fillId="3" borderId="19" xfId="0" applyNumberFormat="1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9" fontId="11" fillId="3" borderId="17" xfId="0" applyNumberFormat="1" applyFont="1" applyFill="1" applyBorder="1" applyAlignment="1">
      <alignment vertical="center"/>
    </xf>
    <xf numFmtId="9" fontId="11" fillId="3" borderId="18" xfId="0" applyNumberFormat="1" applyFont="1" applyFill="1" applyBorder="1" applyAlignment="1">
      <alignment vertical="center"/>
    </xf>
    <xf numFmtId="9" fontId="11" fillId="3" borderId="19" xfId="0" applyNumberFormat="1" applyFont="1" applyFill="1" applyBorder="1" applyAlignment="1">
      <alignment vertical="center"/>
    </xf>
    <xf numFmtId="0" fontId="16" fillId="5" borderId="16" xfId="0" applyFont="1" applyFill="1" applyBorder="1" applyAlignment="1">
      <alignment horizontal="left" vertical="center" wrapText="1"/>
    </xf>
    <xf numFmtId="3" fontId="11" fillId="5" borderId="17" xfId="0" applyNumberFormat="1" applyFont="1" applyFill="1" applyBorder="1" applyAlignment="1">
      <alignment vertical="center"/>
    </xf>
    <xf numFmtId="3" fontId="11" fillId="5" borderId="18" xfId="0" applyNumberFormat="1" applyFont="1" applyFill="1" applyBorder="1" applyAlignment="1">
      <alignment vertical="center"/>
    </xf>
    <xf numFmtId="3" fontId="11" fillId="5" borderId="19" xfId="0" applyNumberFormat="1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9" fontId="11" fillId="5" borderId="17" xfId="0" applyNumberFormat="1" applyFont="1" applyFill="1" applyBorder="1" applyAlignment="1">
      <alignment vertical="center"/>
    </xf>
    <xf numFmtId="9" fontId="11" fillId="5" borderId="18" xfId="0" applyNumberFormat="1" applyFont="1" applyFill="1" applyBorder="1" applyAlignment="1">
      <alignment vertical="center"/>
    </xf>
    <xf numFmtId="9" fontId="11" fillId="5" borderId="19" xfId="0" applyNumberFormat="1" applyFont="1" applyFill="1" applyBorder="1" applyAlignment="1">
      <alignment vertical="center"/>
    </xf>
    <xf numFmtId="0" fontId="16" fillId="4" borderId="16" xfId="0" applyFont="1" applyFill="1" applyBorder="1" applyAlignment="1">
      <alignment horizontal="left" vertical="center" wrapText="1"/>
    </xf>
    <xf numFmtId="3" fontId="11" fillId="4" borderId="17" xfId="0" applyNumberFormat="1" applyFont="1" applyFill="1" applyBorder="1" applyAlignment="1">
      <alignment vertical="center"/>
    </xf>
    <xf numFmtId="3" fontId="11" fillId="4" borderId="18" xfId="0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9" fontId="11" fillId="4" borderId="17" xfId="0" applyNumberFormat="1" applyFont="1" applyFill="1" applyBorder="1" applyAlignment="1">
      <alignment vertical="center"/>
    </xf>
    <xf numFmtId="9" fontId="11" fillId="4" borderId="18" xfId="0" applyNumberFormat="1" applyFont="1" applyFill="1" applyBorder="1" applyAlignment="1">
      <alignment vertical="center"/>
    </xf>
    <xf numFmtId="9" fontId="11" fillId="4" borderId="19" xfId="0" applyNumberFormat="1" applyFont="1" applyFill="1" applyBorder="1" applyAlignment="1">
      <alignment vertical="center"/>
    </xf>
    <xf numFmtId="0" fontId="16" fillId="6" borderId="16" xfId="0" applyFont="1" applyFill="1" applyBorder="1" applyAlignment="1">
      <alignment horizontal="left" vertical="center" wrapText="1"/>
    </xf>
    <xf numFmtId="3" fontId="11" fillId="6" borderId="17" xfId="0" applyNumberFormat="1" applyFont="1" applyFill="1" applyBorder="1" applyAlignment="1">
      <alignment vertical="center"/>
    </xf>
    <xf numFmtId="3" fontId="11" fillId="6" borderId="18" xfId="0" applyNumberFormat="1" applyFont="1" applyFill="1" applyBorder="1" applyAlignment="1">
      <alignment vertical="center"/>
    </xf>
    <xf numFmtId="3" fontId="11" fillId="6" borderId="19" xfId="0" applyNumberFormat="1" applyFont="1" applyFill="1" applyBorder="1" applyAlignment="1">
      <alignment vertical="center"/>
    </xf>
    <xf numFmtId="0" fontId="11" fillId="6" borderId="18" xfId="0" applyFont="1" applyFill="1" applyBorder="1" applyAlignment="1">
      <alignment vertical="center"/>
    </xf>
    <xf numFmtId="9" fontId="11" fillId="6" borderId="17" xfId="0" applyNumberFormat="1" applyFont="1" applyFill="1" applyBorder="1" applyAlignment="1">
      <alignment vertical="center"/>
    </xf>
    <xf numFmtId="9" fontId="11" fillId="6" borderId="18" xfId="0" applyNumberFormat="1" applyFont="1" applyFill="1" applyBorder="1" applyAlignment="1">
      <alignment vertical="center"/>
    </xf>
    <xf numFmtId="9" fontId="11" fillId="6" borderId="19" xfId="0" applyNumberFormat="1" applyFont="1" applyFill="1" applyBorder="1" applyAlignment="1">
      <alignment vertical="center"/>
    </xf>
    <xf numFmtId="0" fontId="16" fillId="6" borderId="15" xfId="0" applyFont="1" applyFill="1" applyBorder="1" applyAlignment="1">
      <alignment horizontal="left" vertical="center" wrapText="1"/>
    </xf>
    <xf numFmtId="3" fontId="11" fillId="6" borderId="8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3" fontId="11" fillId="6" borderId="9" xfId="0" applyNumberFormat="1" applyFont="1" applyFill="1" applyBorder="1" applyAlignment="1">
      <alignment vertical="center"/>
    </xf>
    <xf numFmtId="9" fontId="11" fillId="6" borderId="8" xfId="0" applyNumberFormat="1" applyFont="1" applyFill="1" applyBorder="1" applyAlignment="1">
      <alignment vertical="center"/>
    </xf>
    <xf numFmtId="9" fontId="11" fillId="6" borderId="0" xfId="0" applyNumberFormat="1" applyFont="1" applyFill="1" applyBorder="1" applyAlignment="1">
      <alignment vertical="center"/>
    </xf>
    <xf numFmtId="9" fontId="11" fillId="6" borderId="9" xfId="0" applyNumberFormat="1" applyFont="1" applyFill="1" applyBorder="1" applyAlignment="1">
      <alignment vertical="center"/>
    </xf>
    <xf numFmtId="0" fontId="16" fillId="7" borderId="16" xfId="0" applyFont="1" applyFill="1" applyBorder="1" applyAlignment="1">
      <alignment horizontal="left" vertical="center" wrapText="1"/>
    </xf>
    <xf numFmtId="3" fontId="11" fillId="7" borderId="17" xfId="0" applyNumberFormat="1" applyFont="1" applyFill="1" applyBorder="1" applyAlignment="1">
      <alignment vertical="center"/>
    </xf>
    <xf numFmtId="3" fontId="11" fillId="7" borderId="18" xfId="0" applyNumberFormat="1" applyFont="1" applyFill="1" applyBorder="1" applyAlignment="1">
      <alignment vertical="center"/>
    </xf>
    <xf numFmtId="3" fontId="11" fillId="7" borderId="19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9" fontId="11" fillId="7" borderId="17" xfId="0" applyNumberFormat="1" applyFont="1" applyFill="1" applyBorder="1" applyAlignment="1">
      <alignment vertical="center"/>
    </xf>
    <xf numFmtId="9" fontId="11" fillId="7" borderId="18" xfId="0" applyNumberFormat="1" applyFont="1" applyFill="1" applyBorder="1" applyAlignment="1">
      <alignment vertical="center"/>
    </xf>
    <xf numFmtId="9" fontId="11" fillId="7" borderId="19" xfId="0" applyNumberFormat="1" applyFont="1" applyFill="1" applyBorder="1" applyAlignment="1">
      <alignment vertical="center"/>
    </xf>
    <xf numFmtId="0" fontId="16" fillId="7" borderId="15" xfId="0" applyFont="1" applyFill="1" applyBorder="1" applyAlignment="1">
      <alignment horizontal="left" vertical="center" wrapText="1"/>
    </xf>
    <xf numFmtId="3" fontId="11" fillId="7" borderId="8" xfId="0" applyNumberFormat="1" applyFont="1" applyFill="1" applyBorder="1" applyAlignment="1">
      <alignment vertical="center"/>
    </xf>
    <xf numFmtId="3" fontId="11" fillId="7" borderId="9" xfId="0" applyNumberFormat="1" applyFont="1" applyFill="1" applyBorder="1" applyAlignment="1">
      <alignment vertical="center"/>
    </xf>
    <xf numFmtId="9" fontId="11" fillId="7" borderId="8" xfId="0" applyNumberFormat="1" applyFont="1" applyFill="1" applyBorder="1" applyAlignment="1">
      <alignment vertical="center"/>
    </xf>
    <xf numFmtId="9" fontId="11" fillId="7" borderId="9" xfId="0" applyNumberFormat="1" applyFont="1" applyFill="1" applyBorder="1" applyAlignment="1">
      <alignment vertical="center"/>
    </xf>
    <xf numFmtId="0" fontId="16" fillId="8" borderId="16" xfId="0" applyFont="1" applyFill="1" applyBorder="1" applyAlignment="1">
      <alignment horizontal="left" vertical="center" wrapText="1"/>
    </xf>
    <xf numFmtId="3" fontId="11" fillId="8" borderId="17" xfId="0" applyNumberFormat="1" applyFont="1" applyFill="1" applyBorder="1" applyAlignment="1">
      <alignment vertical="center"/>
    </xf>
    <xf numFmtId="3" fontId="11" fillId="8" borderId="18" xfId="0" applyNumberFormat="1" applyFont="1" applyFill="1" applyBorder="1" applyAlignment="1">
      <alignment vertical="center"/>
    </xf>
    <xf numFmtId="3" fontId="11" fillId="8" borderId="19" xfId="0" applyNumberFormat="1" applyFont="1" applyFill="1" applyBorder="1" applyAlignment="1">
      <alignment vertical="center"/>
    </xf>
    <xf numFmtId="0" fontId="11" fillId="8" borderId="18" xfId="0" applyFont="1" applyFill="1" applyBorder="1" applyAlignment="1">
      <alignment vertical="center"/>
    </xf>
    <xf numFmtId="9" fontId="11" fillId="8" borderId="17" xfId="0" applyNumberFormat="1" applyFont="1" applyFill="1" applyBorder="1" applyAlignment="1">
      <alignment vertical="center"/>
    </xf>
    <xf numFmtId="9" fontId="11" fillId="8" borderId="18" xfId="0" applyNumberFormat="1" applyFont="1" applyFill="1" applyBorder="1" applyAlignment="1">
      <alignment vertical="center"/>
    </xf>
    <xf numFmtId="9" fontId="11" fillId="8" borderId="19" xfId="0" applyNumberFormat="1" applyFont="1" applyFill="1" applyBorder="1" applyAlignment="1">
      <alignment vertical="center"/>
    </xf>
    <xf numFmtId="0" fontId="16" fillId="8" borderId="15" xfId="0" applyFont="1" applyFill="1" applyBorder="1" applyAlignment="1">
      <alignment horizontal="left" vertical="center" wrapText="1"/>
    </xf>
    <xf numFmtId="9" fontId="11" fillId="8" borderId="8" xfId="0" applyNumberFormat="1" applyFont="1" applyFill="1" applyBorder="1" applyAlignment="1">
      <alignment vertical="center"/>
    </xf>
    <xf numFmtId="9" fontId="11" fillId="8" borderId="9" xfId="0" applyNumberFormat="1" applyFont="1" applyFill="1" applyBorder="1" applyAlignment="1">
      <alignment vertical="center"/>
    </xf>
    <xf numFmtId="0" fontId="16" fillId="9" borderId="16" xfId="0" applyFont="1" applyFill="1" applyBorder="1" applyAlignment="1">
      <alignment horizontal="left" vertical="center" wrapText="1"/>
    </xf>
    <xf numFmtId="3" fontId="11" fillId="9" borderId="17" xfId="0" applyNumberFormat="1" applyFont="1" applyFill="1" applyBorder="1" applyAlignment="1">
      <alignment vertical="center"/>
    </xf>
    <xf numFmtId="3" fontId="11" fillId="9" borderId="18" xfId="0" applyNumberFormat="1" applyFont="1" applyFill="1" applyBorder="1" applyAlignment="1">
      <alignment vertical="center"/>
    </xf>
    <xf numFmtId="3" fontId="11" fillId="9" borderId="19" xfId="0" applyNumberFormat="1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9" fontId="11" fillId="9" borderId="17" xfId="0" applyNumberFormat="1" applyFont="1" applyFill="1" applyBorder="1" applyAlignment="1">
      <alignment vertical="center"/>
    </xf>
    <xf numFmtId="9" fontId="11" fillId="9" borderId="18" xfId="0" applyNumberFormat="1" applyFont="1" applyFill="1" applyBorder="1" applyAlignment="1">
      <alignment vertical="center"/>
    </xf>
    <xf numFmtId="9" fontId="11" fillId="9" borderId="19" xfId="0" applyNumberFormat="1" applyFont="1" applyFill="1" applyBorder="1" applyAlignment="1">
      <alignment vertical="center"/>
    </xf>
    <xf numFmtId="0" fontId="16" fillId="9" borderId="15" xfId="0" applyFont="1" applyFill="1" applyBorder="1" applyAlignment="1">
      <alignment horizontal="left" vertical="center" wrapText="1"/>
    </xf>
    <xf numFmtId="9" fontId="11" fillId="9" borderId="8" xfId="0" applyNumberFormat="1" applyFont="1" applyFill="1" applyBorder="1" applyAlignment="1">
      <alignment vertical="center"/>
    </xf>
    <xf numFmtId="9" fontId="11" fillId="9" borderId="9" xfId="0" applyNumberFormat="1" applyFont="1" applyFill="1" applyBorder="1" applyAlignment="1">
      <alignment vertical="center"/>
    </xf>
    <xf numFmtId="0" fontId="16" fillId="10" borderId="16" xfId="0" applyFont="1" applyFill="1" applyBorder="1" applyAlignment="1">
      <alignment horizontal="left" vertical="center" wrapText="1"/>
    </xf>
    <xf numFmtId="3" fontId="11" fillId="10" borderId="17" xfId="0" applyNumberFormat="1" applyFont="1" applyFill="1" applyBorder="1" applyAlignment="1">
      <alignment vertical="center"/>
    </xf>
    <xf numFmtId="3" fontId="11" fillId="10" borderId="18" xfId="0" applyNumberFormat="1" applyFont="1" applyFill="1" applyBorder="1" applyAlignment="1">
      <alignment vertical="center"/>
    </xf>
    <xf numFmtId="3" fontId="11" fillId="10" borderId="19" xfId="0" applyNumberFormat="1" applyFont="1" applyFill="1" applyBorder="1" applyAlignment="1">
      <alignment vertical="center"/>
    </xf>
    <xf numFmtId="0" fontId="11" fillId="10" borderId="18" xfId="0" applyFont="1" applyFill="1" applyBorder="1" applyAlignment="1">
      <alignment vertical="center"/>
    </xf>
    <xf numFmtId="9" fontId="11" fillId="10" borderId="17" xfId="0" applyNumberFormat="1" applyFont="1" applyFill="1" applyBorder="1" applyAlignment="1">
      <alignment vertical="center"/>
    </xf>
    <xf numFmtId="9" fontId="11" fillId="10" borderId="18" xfId="0" applyNumberFormat="1" applyFont="1" applyFill="1" applyBorder="1" applyAlignment="1">
      <alignment vertical="center"/>
    </xf>
    <xf numFmtId="9" fontId="11" fillId="10" borderId="19" xfId="0" applyNumberFormat="1" applyFont="1" applyFill="1" applyBorder="1" applyAlignment="1">
      <alignment vertical="center"/>
    </xf>
    <xf numFmtId="0" fontId="16" fillId="10" borderId="15" xfId="0" applyFont="1" applyFill="1" applyBorder="1" applyAlignment="1">
      <alignment horizontal="left" vertical="center" wrapText="1"/>
    </xf>
    <xf numFmtId="9" fontId="11" fillId="10" borderId="8" xfId="0" applyNumberFormat="1" applyFont="1" applyFill="1" applyBorder="1" applyAlignment="1">
      <alignment vertical="center"/>
    </xf>
    <xf numFmtId="9" fontId="11" fillId="10" borderId="9" xfId="0" applyNumberFormat="1" applyFont="1" applyFill="1" applyBorder="1" applyAlignment="1">
      <alignment vertical="center"/>
    </xf>
    <xf numFmtId="0" fontId="16" fillId="11" borderId="16" xfId="0" applyFont="1" applyFill="1" applyBorder="1" applyAlignment="1">
      <alignment horizontal="left" vertical="center" wrapText="1"/>
    </xf>
    <xf numFmtId="3" fontId="11" fillId="11" borderId="17" xfId="0" applyNumberFormat="1" applyFont="1" applyFill="1" applyBorder="1" applyAlignment="1">
      <alignment vertical="center"/>
    </xf>
    <xf numFmtId="3" fontId="11" fillId="11" borderId="18" xfId="0" applyNumberFormat="1" applyFont="1" applyFill="1" applyBorder="1" applyAlignment="1">
      <alignment vertical="center"/>
    </xf>
    <xf numFmtId="3" fontId="11" fillId="11" borderId="19" xfId="0" applyNumberFormat="1" applyFont="1" applyFill="1" applyBorder="1" applyAlignment="1">
      <alignment vertical="center"/>
    </xf>
    <xf numFmtId="0" fontId="11" fillId="11" borderId="18" xfId="0" applyFont="1" applyFill="1" applyBorder="1" applyAlignment="1">
      <alignment vertical="center"/>
    </xf>
    <xf numFmtId="9" fontId="11" fillId="11" borderId="17" xfId="0" applyNumberFormat="1" applyFont="1" applyFill="1" applyBorder="1" applyAlignment="1">
      <alignment vertical="center"/>
    </xf>
    <xf numFmtId="9" fontId="11" fillId="11" borderId="18" xfId="0" applyNumberFormat="1" applyFont="1" applyFill="1" applyBorder="1" applyAlignment="1">
      <alignment vertical="center"/>
    </xf>
    <xf numFmtId="9" fontId="11" fillId="11" borderId="19" xfId="0" applyNumberFormat="1" applyFont="1" applyFill="1" applyBorder="1" applyAlignment="1">
      <alignment vertical="center"/>
    </xf>
    <xf numFmtId="0" fontId="16" fillId="11" borderId="15" xfId="0" applyFont="1" applyFill="1" applyBorder="1" applyAlignment="1">
      <alignment horizontal="left" vertical="center" wrapText="1"/>
    </xf>
    <xf numFmtId="9" fontId="11" fillId="11" borderId="8" xfId="0" applyNumberFormat="1" applyFont="1" applyFill="1" applyBorder="1" applyAlignment="1">
      <alignment vertical="center"/>
    </xf>
    <xf numFmtId="9" fontId="11" fillId="11" borderId="9" xfId="0" applyNumberFormat="1" applyFont="1" applyFill="1" applyBorder="1" applyAlignment="1">
      <alignment vertical="center"/>
    </xf>
    <xf numFmtId="0" fontId="16" fillId="12" borderId="16" xfId="0" applyFont="1" applyFill="1" applyBorder="1" applyAlignment="1">
      <alignment horizontal="left" vertical="center" wrapText="1"/>
    </xf>
    <xf numFmtId="3" fontId="11" fillId="12" borderId="17" xfId="0" applyNumberFormat="1" applyFont="1" applyFill="1" applyBorder="1" applyAlignment="1">
      <alignment vertical="center"/>
    </xf>
    <xf numFmtId="3" fontId="11" fillId="12" borderId="18" xfId="0" applyNumberFormat="1" applyFont="1" applyFill="1" applyBorder="1" applyAlignment="1">
      <alignment vertical="center"/>
    </xf>
    <xf numFmtId="3" fontId="11" fillId="12" borderId="19" xfId="0" applyNumberFormat="1" applyFont="1" applyFill="1" applyBorder="1" applyAlignment="1">
      <alignment vertical="center"/>
    </xf>
    <xf numFmtId="0" fontId="11" fillId="12" borderId="18" xfId="0" applyFont="1" applyFill="1" applyBorder="1" applyAlignment="1">
      <alignment vertical="center"/>
    </xf>
    <xf numFmtId="9" fontId="11" fillId="12" borderId="17" xfId="0" applyNumberFormat="1" applyFont="1" applyFill="1" applyBorder="1" applyAlignment="1">
      <alignment vertical="center"/>
    </xf>
    <xf numFmtId="9" fontId="11" fillId="12" borderId="18" xfId="0" applyNumberFormat="1" applyFont="1" applyFill="1" applyBorder="1" applyAlignment="1">
      <alignment vertical="center"/>
    </xf>
    <xf numFmtId="9" fontId="11" fillId="12" borderId="19" xfId="0" applyNumberFormat="1" applyFont="1" applyFill="1" applyBorder="1" applyAlignment="1">
      <alignment vertical="center"/>
    </xf>
    <xf numFmtId="0" fontId="16" fillId="12" borderId="15" xfId="0" applyFont="1" applyFill="1" applyBorder="1" applyAlignment="1">
      <alignment horizontal="left" vertical="center" wrapText="1"/>
    </xf>
    <xf numFmtId="9" fontId="11" fillId="12" borderId="8" xfId="0" applyNumberFormat="1" applyFont="1" applyFill="1" applyBorder="1" applyAlignment="1">
      <alignment vertical="center"/>
    </xf>
    <xf numFmtId="9" fontId="11" fillId="12" borderId="9" xfId="0" applyNumberFormat="1" applyFont="1" applyFill="1" applyBorder="1" applyAlignment="1">
      <alignment vertical="center"/>
    </xf>
    <xf numFmtId="0" fontId="16" fillId="13" borderId="16" xfId="0" applyFont="1" applyFill="1" applyBorder="1" applyAlignment="1">
      <alignment horizontal="left" vertical="center" wrapText="1"/>
    </xf>
    <xf numFmtId="3" fontId="11" fillId="13" borderId="17" xfId="0" applyNumberFormat="1" applyFont="1" applyFill="1" applyBorder="1" applyAlignment="1">
      <alignment vertical="center"/>
    </xf>
    <xf numFmtId="3" fontId="11" fillId="13" borderId="18" xfId="0" applyNumberFormat="1" applyFont="1" applyFill="1" applyBorder="1" applyAlignment="1">
      <alignment vertical="center"/>
    </xf>
    <xf numFmtId="3" fontId="11" fillId="13" borderId="19" xfId="0" applyNumberFormat="1" applyFont="1" applyFill="1" applyBorder="1" applyAlignment="1">
      <alignment vertical="center"/>
    </xf>
    <xf numFmtId="0" fontId="11" fillId="13" borderId="18" xfId="0" applyFont="1" applyFill="1" applyBorder="1" applyAlignment="1">
      <alignment vertical="center"/>
    </xf>
    <xf numFmtId="9" fontId="11" fillId="13" borderId="17" xfId="0" applyNumberFormat="1" applyFont="1" applyFill="1" applyBorder="1" applyAlignment="1">
      <alignment vertical="center"/>
    </xf>
    <xf numFmtId="9" fontId="11" fillId="13" borderId="18" xfId="0" applyNumberFormat="1" applyFont="1" applyFill="1" applyBorder="1" applyAlignment="1">
      <alignment vertical="center"/>
    </xf>
    <xf numFmtId="9" fontId="11" fillId="13" borderId="19" xfId="0" applyNumberFormat="1" applyFont="1" applyFill="1" applyBorder="1" applyAlignment="1">
      <alignment vertical="center"/>
    </xf>
    <xf numFmtId="0" fontId="16" fillId="13" borderId="15" xfId="0" applyFont="1" applyFill="1" applyBorder="1" applyAlignment="1">
      <alignment horizontal="left" vertical="center" wrapText="1"/>
    </xf>
    <xf numFmtId="9" fontId="11" fillId="13" borderId="8" xfId="0" applyNumberFormat="1" applyFont="1" applyFill="1" applyBorder="1" applyAlignment="1">
      <alignment vertical="center"/>
    </xf>
    <xf numFmtId="9" fontId="11" fillId="13" borderId="9" xfId="0" applyNumberFormat="1" applyFont="1" applyFill="1" applyBorder="1" applyAlignment="1">
      <alignment vertical="center"/>
    </xf>
    <xf numFmtId="0" fontId="16" fillId="15" borderId="16" xfId="0" applyFont="1" applyFill="1" applyBorder="1" applyAlignment="1">
      <alignment horizontal="left" vertical="center" wrapText="1"/>
    </xf>
    <xf numFmtId="3" fontId="11" fillId="15" borderId="17" xfId="0" applyNumberFormat="1" applyFont="1" applyFill="1" applyBorder="1" applyAlignment="1">
      <alignment vertical="center"/>
    </xf>
    <xf numFmtId="3" fontId="11" fillId="15" borderId="18" xfId="0" applyNumberFormat="1" applyFont="1" applyFill="1" applyBorder="1" applyAlignment="1">
      <alignment vertical="center"/>
    </xf>
    <xf numFmtId="3" fontId="11" fillId="15" borderId="19" xfId="0" applyNumberFormat="1" applyFont="1" applyFill="1" applyBorder="1" applyAlignment="1">
      <alignment vertical="center"/>
    </xf>
    <xf numFmtId="0" fontId="11" fillId="15" borderId="18" xfId="0" applyFont="1" applyFill="1" applyBorder="1" applyAlignment="1">
      <alignment vertical="center"/>
    </xf>
    <xf numFmtId="9" fontId="11" fillId="15" borderId="17" xfId="0" applyNumberFormat="1" applyFont="1" applyFill="1" applyBorder="1" applyAlignment="1">
      <alignment vertical="center"/>
    </xf>
    <xf numFmtId="9" fontId="11" fillId="15" borderId="18" xfId="0" applyNumberFormat="1" applyFont="1" applyFill="1" applyBorder="1" applyAlignment="1">
      <alignment vertical="center"/>
    </xf>
    <xf numFmtId="9" fontId="11" fillId="15" borderId="19" xfId="0" applyNumberFormat="1" applyFont="1" applyFill="1" applyBorder="1" applyAlignment="1">
      <alignment vertical="center"/>
    </xf>
    <xf numFmtId="0" fontId="16" fillId="15" borderId="15" xfId="0" applyFont="1" applyFill="1" applyBorder="1" applyAlignment="1">
      <alignment horizontal="left" vertical="center" wrapText="1"/>
    </xf>
    <xf numFmtId="9" fontId="11" fillId="15" borderId="8" xfId="0" applyNumberFormat="1" applyFont="1" applyFill="1" applyBorder="1" applyAlignment="1">
      <alignment vertical="center"/>
    </xf>
    <xf numFmtId="9" fontId="11" fillId="15" borderId="9" xfId="0" applyNumberFormat="1" applyFont="1" applyFill="1" applyBorder="1" applyAlignment="1">
      <alignment vertical="center"/>
    </xf>
    <xf numFmtId="0" fontId="16" fillId="14" borderId="16" xfId="0" applyFont="1" applyFill="1" applyBorder="1" applyAlignment="1">
      <alignment horizontal="left" vertical="center" wrapText="1"/>
    </xf>
    <xf numFmtId="3" fontId="11" fillId="14" borderId="17" xfId="0" applyNumberFormat="1" applyFont="1" applyFill="1" applyBorder="1" applyAlignment="1">
      <alignment vertical="center"/>
    </xf>
    <xf numFmtId="3" fontId="11" fillId="14" borderId="18" xfId="0" applyNumberFormat="1" applyFont="1" applyFill="1" applyBorder="1" applyAlignment="1">
      <alignment vertical="center"/>
    </xf>
    <xf numFmtId="3" fontId="11" fillId="14" borderId="19" xfId="0" applyNumberFormat="1" applyFont="1" applyFill="1" applyBorder="1" applyAlignment="1">
      <alignment vertical="center"/>
    </xf>
    <xf numFmtId="0" fontId="11" fillId="14" borderId="18" xfId="0" applyFont="1" applyFill="1" applyBorder="1" applyAlignment="1">
      <alignment vertical="center"/>
    </xf>
    <xf numFmtId="9" fontId="11" fillId="14" borderId="17" xfId="0" applyNumberFormat="1" applyFont="1" applyFill="1" applyBorder="1" applyAlignment="1">
      <alignment vertical="center"/>
    </xf>
    <xf numFmtId="9" fontId="11" fillId="14" borderId="18" xfId="0" applyNumberFormat="1" applyFont="1" applyFill="1" applyBorder="1" applyAlignment="1">
      <alignment vertical="center"/>
    </xf>
    <xf numFmtId="9" fontId="11" fillId="14" borderId="19" xfId="0" applyNumberFormat="1" applyFont="1" applyFill="1" applyBorder="1" applyAlignment="1">
      <alignment vertical="center"/>
    </xf>
    <xf numFmtId="0" fontId="16" fillId="14" borderId="15" xfId="0" applyFont="1" applyFill="1" applyBorder="1" applyAlignment="1">
      <alignment horizontal="left" vertical="center" wrapText="1"/>
    </xf>
    <xf numFmtId="9" fontId="11" fillId="14" borderId="8" xfId="0" applyNumberFormat="1" applyFont="1" applyFill="1" applyBorder="1" applyAlignment="1">
      <alignment vertical="center"/>
    </xf>
    <xf numFmtId="9" fontId="11" fillId="14" borderId="9" xfId="0" applyNumberFormat="1" applyFont="1" applyFill="1" applyBorder="1" applyAlignment="1">
      <alignment vertical="center"/>
    </xf>
    <xf numFmtId="0" fontId="16" fillId="16" borderId="16" xfId="0" applyFont="1" applyFill="1" applyBorder="1" applyAlignment="1">
      <alignment horizontal="left" vertical="center" wrapText="1"/>
    </xf>
    <xf numFmtId="3" fontId="11" fillId="16" borderId="17" xfId="0" applyNumberFormat="1" applyFont="1" applyFill="1" applyBorder="1" applyAlignment="1">
      <alignment vertical="center"/>
    </xf>
    <xf numFmtId="3" fontId="11" fillId="16" borderId="18" xfId="0" applyNumberFormat="1" applyFont="1" applyFill="1" applyBorder="1" applyAlignment="1">
      <alignment vertical="center"/>
    </xf>
    <xf numFmtId="3" fontId="11" fillId="16" borderId="19" xfId="0" applyNumberFormat="1" applyFont="1" applyFill="1" applyBorder="1" applyAlignment="1">
      <alignment vertical="center"/>
    </xf>
    <xf numFmtId="0" fontId="11" fillId="16" borderId="18" xfId="0" applyFont="1" applyFill="1" applyBorder="1" applyAlignment="1">
      <alignment vertical="center"/>
    </xf>
    <xf numFmtId="9" fontId="11" fillId="16" borderId="17" xfId="0" applyNumberFormat="1" applyFont="1" applyFill="1" applyBorder="1" applyAlignment="1">
      <alignment vertical="center"/>
    </xf>
    <xf numFmtId="9" fontId="11" fillId="16" borderId="18" xfId="0" applyNumberFormat="1" applyFont="1" applyFill="1" applyBorder="1" applyAlignment="1">
      <alignment vertical="center"/>
    </xf>
    <xf numFmtId="9" fontId="11" fillId="16" borderId="19" xfId="0" applyNumberFormat="1" applyFont="1" applyFill="1" applyBorder="1" applyAlignment="1">
      <alignment vertical="center"/>
    </xf>
    <xf numFmtId="0" fontId="16" fillId="16" borderId="15" xfId="0" applyFont="1" applyFill="1" applyBorder="1" applyAlignment="1">
      <alignment horizontal="left" vertical="center" wrapText="1"/>
    </xf>
    <xf numFmtId="3" fontId="11" fillId="16" borderId="8" xfId="0" applyNumberFormat="1" applyFont="1" applyFill="1" applyBorder="1" applyAlignment="1">
      <alignment vertical="center"/>
    </xf>
    <xf numFmtId="3" fontId="11" fillId="16" borderId="0" xfId="0" applyNumberFormat="1" applyFont="1" applyFill="1" applyBorder="1" applyAlignment="1">
      <alignment vertical="center"/>
    </xf>
    <xf numFmtId="3" fontId="11" fillId="16" borderId="9" xfId="0" applyNumberFormat="1" applyFont="1" applyFill="1" applyBorder="1" applyAlignment="1">
      <alignment vertical="center"/>
    </xf>
    <xf numFmtId="9" fontId="11" fillId="16" borderId="8" xfId="0" applyNumberFormat="1" applyFont="1" applyFill="1" applyBorder="1" applyAlignment="1">
      <alignment vertical="center"/>
    </xf>
    <xf numFmtId="9" fontId="11" fillId="16" borderId="0" xfId="0" applyNumberFormat="1" applyFont="1" applyFill="1" applyBorder="1" applyAlignment="1">
      <alignment vertical="center"/>
    </xf>
    <xf numFmtId="9" fontId="11" fillId="16" borderId="9" xfId="0" applyNumberFormat="1" applyFont="1" applyFill="1" applyBorder="1" applyAlignment="1">
      <alignment vertical="center"/>
    </xf>
    <xf numFmtId="0" fontId="16" fillId="17" borderId="16" xfId="0" applyFont="1" applyFill="1" applyBorder="1" applyAlignment="1">
      <alignment horizontal="left" vertical="center" wrapText="1"/>
    </xf>
    <xf numFmtId="3" fontId="11" fillId="17" borderId="17" xfId="0" applyNumberFormat="1" applyFont="1" applyFill="1" applyBorder="1" applyAlignment="1">
      <alignment vertical="center"/>
    </xf>
    <xf numFmtId="3" fontId="11" fillId="17" borderId="18" xfId="0" applyNumberFormat="1" applyFont="1" applyFill="1" applyBorder="1" applyAlignment="1">
      <alignment vertical="center"/>
    </xf>
    <xf numFmtId="3" fontId="11" fillId="17" borderId="19" xfId="0" applyNumberFormat="1" applyFont="1" applyFill="1" applyBorder="1" applyAlignment="1">
      <alignment vertical="center"/>
    </xf>
    <xf numFmtId="0" fontId="11" fillId="17" borderId="18" xfId="0" applyFont="1" applyFill="1" applyBorder="1" applyAlignment="1">
      <alignment vertical="center"/>
    </xf>
    <xf numFmtId="9" fontId="11" fillId="17" borderId="17" xfId="0" applyNumberFormat="1" applyFont="1" applyFill="1" applyBorder="1" applyAlignment="1">
      <alignment vertical="center"/>
    </xf>
    <xf numFmtId="9" fontId="11" fillId="17" borderId="18" xfId="0" applyNumberFormat="1" applyFont="1" applyFill="1" applyBorder="1" applyAlignment="1">
      <alignment vertical="center"/>
    </xf>
    <xf numFmtId="9" fontId="11" fillId="17" borderId="19" xfId="0" applyNumberFormat="1" applyFont="1" applyFill="1" applyBorder="1" applyAlignment="1">
      <alignment vertical="center"/>
    </xf>
    <xf numFmtId="0" fontId="28" fillId="18" borderId="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8" fillId="19" borderId="2" xfId="0" applyFont="1" applyFill="1" applyBorder="1" applyAlignment="1">
      <alignment horizontal="center" vertical="center" wrapText="1"/>
    </xf>
    <xf numFmtId="0" fontId="27" fillId="20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F2BF49"/>
      <color rgb="FFCE1126"/>
      <color rgb="FF076D54"/>
      <color rgb="FF5447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7563924575932"/>
          <c:y val="0.11364750106484102"/>
          <c:w val="0.8644716808435492"/>
          <c:h val="0.718400096542791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Chart'!$B$3</c:f>
              <c:strCache>
                <c:ptCount val="1"/>
                <c:pt idx="0">
                  <c:v>Tenured &amp; Tenure Eligible Faculty</c:v>
                </c:pt>
              </c:strCache>
            </c:strRef>
          </c:tx>
          <c:spPr>
            <a:solidFill>
              <a:srgbClr val="076D5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for Chart'!$A$34:$A$42</c:f>
              <c:strCache>
                <c:ptCount val="9"/>
                <c:pt idx="0">
                  <c:v>FALL
2015</c:v>
                </c:pt>
                <c:pt idx="1">
                  <c:v>SPRING
2016</c:v>
                </c:pt>
                <c:pt idx="2">
                  <c:v>FALL
2016</c:v>
                </c:pt>
                <c:pt idx="3">
                  <c:v>SPRING
2017</c:v>
                </c:pt>
                <c:pt idx="4">
                  <c:v>FALL
2017</c:v>
                </c:pt>
                <c:pt idx="5">
                  <c:v>SPRING
2018</c:v>
                </c:pt>
                <c:pt idx="6">
                  <c:v>FALL
2018</c:v>
                </c:pt>
                <c:pt idx="7">
                  <c:v>SPRING
2019</c:v>
                </c:pt>
                <c:pt idx="8">
                  <c:v>FALL
2019</c:v>
                </c:pt>
              </c:strCache>
            </c:strRef>
          </c:cat>
          <c:val>
            <c:numRef>
              <c:f>'Data for Chart'!$B$34:$B$42</c:f>
              <c:numCache>
                <c:formatCode>#,##0</c:formatCode>
                <c:ptCount val="9"/>
                <c:pt idx="0">
                  <c:v>238831</c:v>
                </c:pt>
                <c:pt idx="1">
                  <c:v>218266.1</c:v>
                </c:pt>
                <c:pt idx="2">
                  <c:v>231916.79999999999</c:v>
                </c:pt>
                <c:pt idx="3">
                  <c:v>211957</c:v>
                </c:pt>
                <c:pt idx="4">
                  <c:v>222732</c:v>
                </c:pt>
                <c:pt idx="5">
                  <c:v>203344</c:v>
                </c:pt>
                <c:pt idx="6">
                  <c:v>221462.6</c:v>
                </c:pt>
                <c:pt idx="7">
                  <c:v>191437.3</c:v>
                </c:pt>
                <c:pt idx="8">
                  <c:v>204740.7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4F64-8492-74C4D9930C50}"/>
            </c:ext>
          </c:extLst>
        </c:ser>
        <c:ser>
          <c:idx val="1"/>
          <c:order val="1"/>
          <c:tx>
            <c:strRef>
              <c:f>'Data for Chart'!$C$3</c:f>
              <c:strCache>
                <c:ptCount val="1"/>
                <c:pt idx="0">
                  <c:v>Term Faculty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for Chart'!$A$34:$A$42</c:f>
              <c:strCache>
                <c:ptCount val="9"/>
                <c:pt idx="0">
                  <c:v>FALL
2015</c:v>
                </c:pt>
                <c:pt idx="1">
                  <c:v>SPRING
2016</c:v>
                </c:pt>
                <c:pt idx="2">
                  <c:v>FALL
2016</c:v>
                </c:pt>
                <c:pt idx="3">
                  <c:v>SPRING
2017</c:v>
                </c:pt>
                <c:pt idx="4">
                  <c:v>FALL
2017</c:v>
                </c:pt>
                <c:pt idx="5">
                  <c:v>SPRING
2018</c:v>
                </c:pt>
                <c:pt idx="6">
                  <c:v>FALL
2018</c:v>
                </c:pt>
                <c:pt idx="7">
                  <c:v>SPRING
2019</c:v>
                </c:pt>
                <c:pt idx="8">
                  <c:v>FALL
2019</c:v>
                </c:pt>
              </c:strCache>
            </c:strRef>
          </c:cat>
          <c:val>
            <c:numRef>
              <c:f>'Data for Chart'!$C$34:$C$42</c:f>
              <c:numCache>
                <c:formatCode>#,##0</c:formatCode>
                <c:ptCount val="9"/>
                <c:pt idx="0">
                  <c:v>166827.39999999994</c:v>
                </c:pt>
                <c:pt idx="1">
                  <c:v>160199.70000000001</c:v>
                </c:pt>
                <c:pt idx="2">
                  <c:v>175652.3</c:v>
                </c:pt>
                <c:pt idx="3">
                  <c:v>170476.59999999998</c:v>
                </c:pt>
                <c:pt idx="4">
                  <c:v>181530.5</c:v>
                </c:pt>
                <c:pt idx="5">
                  <c:v>169521.90000000002</c:v>
                </c:pt>
                <c:pt idx="6">
                  <c:v>177514.39999999997</c:v>
                </c:pt>
                <c:pt idx="7">
                  <c:v>168047.80000000005</c:v>
                </c:pt>
                <c:pt idx="8">
                  <c:v>171799.39999999994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D-4F64-8492-74C4D9930C50}"/>
            </c:ext>
          </c:extLst>
        </c:ser>
        <c:ser>
          <c:idx val="2"/>
          <c:order val="2"/>
          <c:tx>
            <c:strRef>
              <c:f>'Data for Chart'!$D$3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for Chart'!$A$34:$A$42</c:f>
              <c:strCache>
                <c:ptCount val="9"/>
                <c:pt idx="0">
                  <c:v>FALL
2015</c:v>
                </c:pt>
                <c:pt idx="1">
                  <c:v>SPRING
2016</c:v>
                </c:pt>
                <c:pt idx="2">
                  <c:v>FALL
2016</c:v>
                </c:pt>
                <c:pt idx="3">
                  <c:v>SPRING
2017</c:v>
                </c:pt>
                <c:pt idx="4">
                  <c:v>FALL
2017</c:v>
                </c:pt>
                <c:pt idx="5">
                  <c:v>SPRING
2018</c:v>
                </c:pt>
                <c:pt idx="6">
                  <c:v>FALL
2018</c:v>
                </c:pt>
                <c:pt idx="7">
                  <c:v>SPRING
2019</c:v>
                </c:pt>
                <c:pt idx="8">
                  <c:v>FALL
2019</c:v>
                </c:pt>
              </c:strCache>
            </c:strRef>
          </c:cat>
          <c:val>
            <c:numRef>
              <c:f>'Data for Chart'!$D$34:$D$42</c:f>
              <c:numCache>
                <c:formatCode>#,##0</c:formatCode>
                <c:ptCount val="9"/>
                <c:pt idx="0">
                  <c:v>53818.6</c:v>
                </c:pt>
                <c:pt idx="1">
                  <c:v>50835.7</c:v>
                </c:pt>
                <c:pt idx="2">
                  <c:v>53107</c:v>
                </c:pt>
                <c:pt idx="3">
                  <c:v>49016</c:v>
                </c:pt>
                <c:pt idx="4">
                  <c:v>53325</c:v>
                </c:pt>
                <c:pt idx="5">
                  <c:v>48517</c:v>
                </c:pt>
                <c:pt idx="6">
                  <c:v>51337.1</c:v>
                </c:pt>
                <c:pt idx="7">
                  <c:v>50631</c:v>
                </c:pt>
                <c:pt idx="8">
                  <c:v>53370.6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D-4F64-8492-74C4D993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SEMESTER</a:t>
                </a:r>
              </a:p>
            </c:rich>
          </c:tx>
          <c:layout>
            <c:manualLayout>
              <c:xMode val="edge"/>
              <c:yMode val="edge"/>
              <c:x val="0.49957457818879181"/>
              <c:y val="0.92998426779897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NUMBER OF </a:t>
                </a:r>
                <a:r>
                  <a:rPr lang="en-US" sz="1000"/>
                  <a:t>SCH</a:t>
                </a:r>
                <a:r>
                  <a:rPr lang="en-US" sz="900"/>
                  <a:t> TAUGHT</a:t>
                </a:r>
              </a:p>
            </c:rich>
          </c:tx>
          <c:layout>
            <c:manualLayout>
              <c:xMode val="edge"/>
              <c:yMode val="edge"/>
              <c:x val="1.0896559760377938E-2"/>
              <c:y val="0.3080999360362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355328361146979"/>
          <c:y val="3.0508821157620984E-2"/>
          <c:w val="0.78099611986654227"/>
          <c:h val="4.53200245858252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9525</xdr:colOff>
      <xdr:row>1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0" y="161925"/>
          <a:ext cx="7534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Univers 75 Black"/>
          </a:endParaRPr>
        </a:p>
      </xdr:txBody>
    </xdr:sp>
    <xdr:clientData/>
  </xdr:twoCellAnchor>
  <xdr:twoCellAnchor editAs="absolute">
    <xdr:from>
      <xdr:col>1</xdr:col>
      <xdr:colOff>94994</xdr:colOff>
      <xdr:row>2</xdr:row>
      <xdr:rowOff>138759</xdr:rowOff>
    </xdr:from>
    <xdr:to>
      <xdr:col>14</xdr:col>
      <xdr:colOff>173525</xdr:colOff>
      <xdr:row>37</xdr:row>
      <xdr:rowOff>61959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6660</xdr:colOff>
      <xdr:row>0</xdr:row>
      <xdr:rowOff>56215</xdr:rowOff>
    </xdr:from>
    <xdr:to>
      <xdr:col>15</xdr:col>
      <xdr:colOff>1465</xdr:colOff>
      <xdr:row>0</xdr:row>
      <xdr:rowOff>186654</xdr:rowOff>
    </xdr:to>
    <xdr:grpSp>
      <xdr:nvGrpSpPr>
        <xdr:cNvPr id="4" name="Group 4"/>
        <xdr:cNvGrpSpPr>
          <a:grpSpLocks noChangeAspect="1"/>
        </xdr:cNvGrpSpPr>
      </xdr:nvGrpSpPr>
      <xdr:grpSpPr bwMode="auto">
        <a:xfrm>
          <a:off x="6660" y="56215"/>
          <a:ext cx="8634774" cy="130439"/>
          <a:chOff x="1" y="13"/>
          <a:chExt cx="802" cy="16"/>
        </a:xfrm>
      </xdr:grpSpPr>
      <xdr:pic>
        <xdr:nvPicPr>
          <xdr:cNvPr id="5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" y="13"/>
            <a:ext cx="102" cy="11"/>
          </a:xfrm>
          <a:prstGeom prst="rect">
            <a:avLst/>
          </a:prstGeom>
          <a:noFill/>
        </xdr:spPr>
      </xdr:pic>
      <xdr:sp macro="" textlink="">
        <xdr:nvSpPr>
          <xdr:cNvPr id="6" name="Line 6"/>
          <xdr:cNvSpPr>
            <a:spLocks noChangeAspect="1" noChangeShapeType="1"/>
          </xdr:cNvSpPr>
        </xdr:nvSpPr>
        <xdr:spPr bwMode="auto">
          <a:xfrm>
            <a:off x="1" y="29"/>
            <a:ext cx="80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0.14279</cdr:x>
      <cdr:y>0.19001</cdr:y>
    </cdr:from>
    <cdr:to>
      <cdr:x>0.9785</cdr:x>
      <cdr:y>0.7185</cdr:y>
    </cdr:to>
    <cdr:grpSp>
      <cdr:nvGrpSpPr>
        <cdr:cNvPr id="3" name="Group 2"/>
        <cdr:cNvGrpSpPr/>
      </cdr:nvGrpSpPr>
      <cdr:grpSpPr>
        <a:xfrm xmlns:a="http://schemas.openxmlformats.org/drawingml/2006/main">
          <a:off x="1153109" y="925773"/>
          <a:ext cx="6748828" cy="2574925"/>
          <a:chOff x="1100406" y="906925"/>
          <a:chExt cx="6440343" cy="2522461"/>
        </a:xfrm>
      </cdr:grpSpPr>
      <cdr:sp macro="" textlink="">
        <cdr:nvSpPr>
          <cdr:cNvPr id="16421" name="Text 3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331738" y="1829741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22" name="Text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069941" y="3149500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49%</a:t>
            </a:r>
          </a:p>
        </cdr:txBody>
      </cdr:sp>
      <cdr:sp macro="" textlink="">
        <cdr:nvSpPr>
          <cdr:cNvPr id="16425" name="Text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541259" y="3105149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49%</a:t>
            </a:r>
          </a:p>
        </cdr:txBody>
      </cdr:sp>
      <cdr:sp macro="" textlink="">
        <cdr:nvSpPr>
          <cdr:cNvPr id="1642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94502" y="1901178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40" name="Text 2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82745" y="906925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16441" name="Text 2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79894" y="1694802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38%</a:t>
            </a:r>
          </a:p>
        </cdr:txBody>
      </cdr:sp>
      <cdr:sp macro="" textlink="">
        <cdr:nvSpPr>
          <cdr:cNvPr id="16442" name="Text 2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329039" y="3183241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49%</a:t>
            </a:r>
          </a:p>
        </cdr:txBody>
      </cdr:sp>
      <cdr:sp macro="" textlink="">
        <cdr:nvSpPr>
          <cdr:cNvPr id="16443" name="Text 3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321411" y="1095107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11%</a:t>
            </a:r>
          </a:p>
        </cdr:txBody>
      </cdr:sp>
      <cdr:sp macro="" textlink="">
        <cdr:nvSpPr>
          <cdr:cNvPr id="16444" name="Text 3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87910" y="3075948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50%</a:t>
            </a:r>
          </a:p>
        </cdr:txBody>
      </cdr:sp>
      <cdr:sp macro="" textlink="">
        <cdr:nvSpPr>
          <cdr:cNvPr id="16446" name="Text 3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058458" y="1710679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47" name="Text 3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066395" y="927130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11%</a:t>
            </a:r>
          </a:p>
        </cdr:txBody>
      </cdr:sp>
      <cdr:sp macro="" textlink="">
        <cdr:nvSpPr>
          <cdr:cNvPr id="16448" name="Text 4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286397" y="1964679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41%</a:t>
            </a:r>
          </a:p>
        </cdr:txBody>
      </cdr:sp>
      <cdr:sp macro="" textlink="">
        <cdr:nvSpPr>
          <cdr:cNvPr id="16451" name="Text 4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540720" y="972330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11%</a:t>
            </a:r>
          </a:p>
        </cdr:txBody>
      </cdr:sp>
      <cdr:sp macro="" textlink="">
        <cdr:nvSpPr>
          <cdr:cNvPr id="16452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07680" y="1177469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16453" name="Text 4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556132" y="1742428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62" name="Text Box 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021056" y="3163245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48%</a:t>
            </a:r>
          </a:p>
        </cdr:txBody>
      </cdr:sp>
      <cdr:sp macro="" textlink="">
        <cdr:nvSpPr>
          <cdr:cNvPr id="16463" name="Text Box 7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04058" y="3226737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48%</a:t>
            </a:r>
          </a:p>
        </cdr:txBody>
      </cdr:sp>
      <cdr:sp macro="" textlink="">
        <cdr:nvSpPr>
          <cdr:cNvPr id="16464" name="Text Box 8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028685" y="1869430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40%</a:t>
            </a:r>
          </a:p>
        </cdr:txBody>
      </cdr:sp>
      <cdr:sp macro="" textlink="">
        <cdr:nvSpPr>
          <cdr:cNvPr id="16468" name="Text Box 8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278845" y="3246506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47%</a:t>
            </a:r>
          </a:p>
        </cdr:txBody>
      </cdr:sp>
      <cdr:sp macro="" textlink="">
        <cdr:nvSpPr>
          <cdr:cNvPr id="16435" name="Text 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100406" y="912700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16455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101639" y="1670992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36%</a:t>
            </a:r>
          </a:p>
        </cdr:txBody>
      </cdr:sp>
      <cdr:sp macro="" textlink="">
        <cdr:nvSpPr>
          <cdr:cNvPr id="16457" name="Text 4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41768" y="3147366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51%</a:t>
            </a:r>
          </a:p>
        </cdr:txBody>
      </cdr:sp>
      <cdr:sp macro="" textlink="">
        <cdr:nvSpPr>
          <cdr:cNvPr id="1645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44619" y="1853554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37%</a:t>
            </a:r>
          </a:p>
        </cdr:txBody>
      </cdr:sp>
      <cdr:sp macro="" textlink="">
        <cdr:nvSpPr>
          <cdr:cNvPr id="16460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840458" y="1121095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16449" name="Text 4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103566" y="3091823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52%</a:t>
            </a:r>
          </a:p>
        </cdr:txBody>
      </cdr:sp>
      <cdr:sp macro="" textlink="">
        <cdr:nvSpPr>
          <cdr:cNvPr id="32" name="Text Box 8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286167" y="1256840"/>
            <a:ext cx="512064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  <cdr:sp macro="" textlink="">
        <cdr:nvSpPr>
          <cdr:cNvPr id="33" name="Text Box 8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027452" y="1119334"/>
            <a:ext cx="510477" cy="1828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12%</a:t>
            </a:r>
          </a:p>
        </cdr:txBody>
      </cdr:sp>
    </cdr:grpSp>
  </cdr:relSizeAnchor>
  <cdr:relSizeAnchor xmlns:cdr="http://schemas.openxmlformats.org/drawingml/2006/chartDrawing">
    <cdr:from>
      <cdr:x>0.16498</cdr:x>
      <cdr:y>0.16218</cdr:y>
    </cdr:from>
    <cdr:to>
      <cdr:x>0.28003</cdr:x>
      <cdr:y>0.34838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1242" y="796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showGridLines="0" tabSelected="1" view="pageBreakPreview" zoomScale="160" zoomScaleNormal="160" zoomScaleSheetLayoutView="160" workbookViewId="0">
      <selection activeCell="C3" sqref="C3"/>
    </sheetView>
  </sheetViews>
  <sheetFormatPr defaultColWidth="11.453125" defaultRowHeight="12.5"/>
  <cols>
    <col min="1" max="1" width="1.453125" customWidth="1"/>
    <col min="2" max="2" width="18" customWidth="1"/>
    <col min="3" max="3" width="11" customWidth="1"/>
    <col min="4" max="4" width="7.453125" bestFit="1" customWidth="1"/>
    <col min="5" max="5" width="8.81640625" bestFit="1" customWidth="1"/>
    <col min="6" max="7" width="7.1796875" customWidth="1"/>
    <col min="8" max="8" width="8.81640625" bestFit="1" customWidth="1"/>
    <col min="9" max="9" width="10.54296875" bestFit="1" customWidth="1"/>
    <col min="10" max="10" width="8" customWidth="1"/>
    <col min="11" max="11" width="8.81640625" customWidth="1"/>
    <col min="12" max="13" width="6.26953125" customWidth="1"/>
    <col min="14" max="14" width="6.1796875" customWidth="1"/>
    <col min="15" max="15" width="7.7265625" style="16" customWidth="1"/>
    <col min="16" max="16" width="11.81640625" style="31" customWidth="1"/>
    <col min="17" max="20" width="11.453125" customWidth="1"/>
    <col min="21" max="21" width="3.54296875" customWidth="1"/>
    <col min="25" max="25" width="4" bestFit="1" customWidth="1"/>
  </cols>
  <sheetData>
    <row r="1" spans="1:16" ht="15" customHeight="1"/>
    <row r="2" spans="1:16" s="5" customFormat="1" ht="24" customHeight="1">
      <c r="A2" s="17" t="s">
        <v>51</v>
      </c>
      <c r="O2" s="10"/>
      <c r="P2" s="29"/>
    </row>
    <row r="3" spans="1:16" s="5" customFormat="1" ht="16.75" customHeight="1">
      <c r="B3" s="17"/>
      <c r="O3" s="10"/>
      <c r="P3" s="29"/>
    </row>
    <row r="4" spans="1:16" s="6" customFormat="1" ht="19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  <c r="P4" s="30"/>
    </row>
    <row r="5" spans="1:16" s="4" customFormat="1" ht="9" customHeight="1">
      <c r="O5" s="12"/>
      <c r="P5" s="28"/>
    </row>
    <row r="6" spans="1:16" s="8" customFormat="1" ht="9" customHeight="1">
      <c r="O6" s="13"/>
      <c r="P6" s="28"/>
    </row>
    <row r="7" spans="1:16" s="1" customFormat="1" ht="9" customHeight="1">
      <c r="O7" s="14"/>
      <c r="P7" s="31"/>
    </row>
    <row r="8" spans="1:16" s="1" customFormat="1" ht="9" customHeight="1">
      <c r="O8" s="14"/>
      <c r="P8" s="31"/>
    </row>
    <row r="9" spans="1:16" s="1" customFormat="1" ht="9" customHeight="1">
      <c r="B9" s="1" t="s">
        <v>0</v>
      </c>
      <c r="O9" s="14"/>
      <c r="P9" s="31"/>
    </row>
    <row r="10" spans="1:16" s="1" customFormat="1" ht="9" customHeight="1">
      <c r="O10" s="14"/>
      <c r="P10" s="31"/>
    </row>
    <row r="11" spans="1:16" s="1" customFormat="1" ht="9" customHeight="1">
      <c r="B11" s="1" t="s">
        <v>0</v>
      </c>
      <c r="O11" s="14"/>
      <c r="P11" s="31"/>
    </row>
    <row r="12" spans="1:16" s="1" customFormat="1" ht="9" customHeight="1">
      <c r="O12" s="14"/>
      <c r="P12" s="31"/>
    </row>
    <row r="13" spans="1:16" s="1" customFormat="1" ht="9" customHeight="1">
      <c r="O13" s="14"/>
      <c r="P13" s="31"/>
    </row>
    <row r="14" spans="1:16" s="1" customFormat="1" ht="9" customHeight="1">
      <c r="O14" s="14"/>
      <c r="P14" s="31"/>
    </row>
    <row r="15" spans="1:16" s="1" customFormat="1" ht="9" customHeight="1">
      <c r="O15" s="14"/>
      <c r="P15" s="31"/>
    </row>
    <row r="16" spans="1:16" s="1" customFormat="1" ht="9" customHeight="1">
      <c r="O16" s="14"/>
      <c r="P16" s="31"/>
    </row>
    <row r="17" spans="15:16" s="1" customFormat="1" ht="9" customHeight="1">
      <c r="O17" s="14"/>
      <c r="P17" s="31"/>
    </row>
    <row r="18" spans="15:16" s="1" customFormat="1" ht="9" customHeight="1">
      <c r="O18" s="14"/>
      <c r="P18" s="31"/>
    </row>
    <row r="19" spans="15:16" s="1" customFormat="1" ht="9" customHeight="1">
      <c r="O19" s="14"/>
      <c r="P19" s="31"/>
    </row>
    <row r="20" spans="15:16" s="1" customFormat="1" ht="9" customHeight="1">
      <c r="O20" s="14"/>
      <c r="P20" s="31"/>
    </row>
    <row r="21" spans="15:16" s="1" customFormat="1" ht="9" customHeight="1">
      <c r="O21" s="14"/>
      <c r="P21" s="31"/>
    </row>
    <row r="22" spans="15:16" s="1" customFormat="1" ht="9" customHeight="1">
      <c r="O22" s="14"/>
      <c r="P22" s="31"/>
    </row>
    <row r="23" spans="15:16" s="1" customFormat="1" ht="9" customHeight="1">
      <c r="O23" s="14"/>
      <c r="P23" s="31"/>
    </row>
    <row r="24" spans="15:16" s="1" customFormat="1" ht="9" customHeight="1">
      <c r="O24" s="14"/>
      <c r="P24" s="31"/>
    </row>
    <row r="25" spans="15:16" s="1" customFormat="1" ht="9" customHeight="1">
      <c r="O25" s="14"/>
      <c r="P25" s="31"/>
    </row>
    <row r="26" spans="15:16" s="3" customFormat="1" ht="9" customHeight="1">
      <c r="O26" s="15"/>
      <c r="P26" s="28"/>
    </row>
    <row r="27" spans="15:16" s="1" customFormat="1" ht="9" customHeight="1">
      <c r="O27" s="14"/>
      <c r="P27" s="31"/>
    </row>
    <row r="28" spans="15:16" s="1" customFormat="1" ht="9" customHeight="1">
      <c r="O28" s="14"/>
      <c r="P28" s="31"/>
    </row>
    <row r="29" spans="15:16" s="1" customFormat="1" ht="9" customHeight="1">
      <c r="O29" s="14"/>
      <c r="P29" s="31"/>
    </row>
    <row r="30" spans="15:16" s="1" customFormat="1" ht="9" customHeight="1">
      <c r="O30" s="14"/>
      <c r="P30" s="31"/>
    </row>
    <row r="31" spans="15:16" ht="19.5" customHeight="1"/>
    <row r="32" spans="15:16" ht="42" customHeight="1"/>
    <row r="33" spans="1:26" ht="24.75" customHeight="1"/>
    <row r="34" spans="1:26" ht="8.25" customHeight="1"/>
    <row r="35" spans="1:26" ht="8.25" customHeight="1"/>
    <row r="36" spans="1:26" ht="8.25" customHeight="1">
      <c r="P36" s="35"/>
    </row>
    <row r="37" spans="1:26" ht="8.25" customHeight="1">
      <c r="P37" s="32"/>
    </row>
    <row r="38" spans="1:26" s="346" customFormat="1" ht="14.25" customHeight="1">
      <c r="A38" s="347"/>
      <c r="B38" s="350" t="s">
        <v>48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48"/>
      <c r="Q38" s="349"/>
      <c r="R38" s="349"/>
    </row>
    <row r="39" spans="1:26" s="37" customFormat="1" ht="13.5" customHeight="1">
      <c r="B39" s="351" t="s">
        <v>49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8"/>
    </row>
    <row r="40" spans="1:26" s="346" customFormat="1" ht="16.5">
      <c r="A40" s="347"/>
      <c r="B40" s="350" t="s">
        <v>50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48"/>
      <c r="Q40" s="349"/>
      <c r="R40" s="349"/>
    </row>
    <row r="41" spans="1:26" s="26" customFormat="1" ht="14.25" customHeight="1">
      <c r="B41" s="27"/>
      <c r="O41" s="33"/>
      <c r="P41" s="28"/>
    </row>
    <row r="42" spans="1:26" s="2" customFormat="1" ht="15" customHeight="1">
      <c r="B42" s="18" t="s">
        <v>47</v>
      </c>
      <c r="O42" s="9"/>
      <c r="P42" s="19"/>
    </row>
    <row r="43" spans="1:26" s="19" customFormat="1" ht="18.75" customHeight="1">
      <c r="B43" s="36" t="s">
        <v>38</v>
      </c>
      <c r="O43" s="20"/>
      <c r="Q43" s="2"/>
      <c r="R43" s="2"/>
      <c r="S43" s="2"/>
      <c r="T43" s="2"/>
      <c r="U43" s="2"/>
      <c r="V43" s="2"/>
      <c r="W43" s="2"/>
      <c r="X43" s="2"/>
      <c r="Y43" s="2"/>
    </row>
    <row r="44" spans="1:26" s="19" customFormat="1">
      <c r="L44" s="21"/>
      <c r="M44" s="21"/>
      <c r="O44" s="20"/>
      <c r="Q44" s="2"/>
      <c r="R44" s="2"/>
      <c r="S44" s="2"/>
      <c r="T44" s="2"/>
      <c r="U44" s="2"/>
      <c r="V44" s="2"/>
      <c r="W44" s="2"/>
      <c r="X44" s="2"/>
      <c r="Y44" s="2"/>
      <c r="Z44" s="22"/>
    </row>
    <row r="45" spans="1:26" s="19" customFormat="1">
      <c r="C45" s="2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6" s="19" customFormat="1" ht="11.5">
      <c r="B46" s="20"/>
    </row>
    <row r="47" spans="1:26" s="19" customFormat="1" ht="11.5"/>
    <row r="48" spans="1:26" s="19" customFormat="1" ht="11.5">
      <c r="B48" s="20"/>
    </row>
    <row r="49" spans="2:16" s="19" customFormat="1" ht="11.5">
      <c r="B49" s="20"/>
    </row>
    <row r="50" spans="2:16" s="19" customFormat="1" ht="11.5" hidden="1">
      <c r="B50" s="20"/>
      <c r="P50" s="24"/>
    </row>
    <row r="51" spans="2:16" s="19" customFormat="1" ht="11.5" hidden="1">
      <c r="P51" s="24"/>
    </row>
    <row r="52" spans="2:16" s="19" customFormat="1" ht="11.5" hidden="1">
      <c r="B52" s="20"/>
    </row>
    <row r="53" spans="2:16" s="24" customFormat="1" ht="11.5" hidden="1">
      <c r="B53" s="25"/>
      <c r="P53" s="19"/>
    </row>
    <row r="54" spans="2:16" s="24" customFormat="1" ht="11.5" hidden="1">
      <c r="B54" s="25"/>
      <c r="P54" s="19"/>
    </row>
    <row r="55" spans="2:16" s="19" customFormat="1" ht="11.5" hidden="1">
      <c r="B55" s="25"/>
    </row>
    <row r="56" spans="2:16" s="19" customFormat="1" ht="11.5" hidden="1">
      <c r="B56" s="25"/>
    </row>
    <row r="57" spans="2:16" s="19" customFormat="1" ht="11.5" hidden="1">
      <c r="B57" s="25"/>
    </row>
    <row r="58" spans="2:16" s="19" customFormat="1" ht="11.5" hidden="1">
      <c r="B58" s="25"/>
    </row>
    <row r="59" spans="2:16" s="19" customFormat="1" ht="11.5" hidden="1">
      <c r="B59" s="23"/>
    </row>
    <row r="60" spans="2:16" s="19" customFormat="1" ht="11.5" hidden="1">
      <c r="B60" s="23"/>
    </row>
    <row r="61" spans="2:16" s="19" customFormat="1" ht="11.5" hidden="1">
      <c r="B61" s="23"/>
    </row>
    <row r="62" spans="2:16" s="19" customFormat="1" ht="11.5" hidden="1">
      <c r="B62" s="23"/>
    </row>
    <row r="63" spans="2:16" s="19" customFormat="1" ht="11.5" hidden="1">
      <c r="B63" s="23"/>
    </row>
    <row r="64" spans="2:16" s="19" customFormat="1" ht="11.5" hidden="1">
      <c r="B64" s="23"/>
    </row>
    <row r="65" spans="2:2" s="19" customFormat="1" ht="11.5" hidden="1">
      <c r="B65" s="23"/>
    </row>
    <row r="66" spans="2:2" s="19" customFormat="1" ht="22.5" hidden="1" customHeight="1"/>
    <row r="67" spans="2:2" s="19" customFormat="1" ht="11.5" hidden="1">
      <c r="B67" s="34"/>
    </row>
    <row r="68" spans="2:2" s="19" customFormat="1" ht="18.75" hidden="1" customHeight="1">
      <c r="B68" s="34"/>
    </row>
    <row r="69" spans="2:2" s="19" customFormat="1" ht="18.75" hidden="1" customHeight="1">
      <c r="B69" s="34"/>
    </row>
    <row r="70" spans="2:2" s="19" customFormat="1" ht="18.75" hidden="1" customHeight="1">
      <c r="B70" s="34"/>
    </row>
    <row r="71" spans="2:2" s="19" customFormat="1" ht="18.75" hidden="1" customHeight="1">
      <c r="B71" s="34"/>
    </row>
    <row r="72" spans="2:2" s="19" customFormat="1" ht="18.75" hidden="1" customHeight="1">
      <c r="B72" s="34"/>
    </row>
    <row r="73" spans="2:2" s="19" customFormat="1" ht="18.75" hidden="1" customHeight="1">
      <c r="B73" s="34"/>
    </row>
    <row r="74" spans="2:2" s="19" customFormat="1" ht="18.75" hidden="1" customHeight="1">
      <c r="B74" s="34"/>
    </row>
    <row r="75" spans="2:2" s="19" customFormat="1" ht="18.75" hidden="1" customHeight="1">
      <c r="B75" s="34"/>
    </row>
    <row r="76" spans="2:2" s="19" customFormat="1" ht="18.75" hidden="1" customHeight="1">
      <c r="B76" s="34"/>
    </row>
    <row r="77" spans="2:2" s="19" customFormat="1" ht="18.75" hidden="1" customHeight="1">
      <c r="B77" s="34"/>
    </row>
    <row r="78" spans="2:2" s="19" customFormat="1" ht="21.65" hidden="1" customHeight="1">
      <c r="B78" s="34"/>
    </row>
    <row r="79" spans="2:2" s="19" customFormat="1" ht="21.65" hidden="1" customHeight="1">
      <c r="B79" s="34"/>
    </row>
    <row r="80" spans="2:2" s="19" customFormat="1" ht="21.65" customHeight="1">
      <c r="B80" s="34"/>
    </row>
    <row r="81" spans="2:8" s="19" customFormat="1" ht="21.65" customHeight="1">
      <c r="B81" s="34"/>
    </row>
    <row r="82" spans="2:8" s="19" customFormat="1" ht="21.65" customHeight="1">
      <c r="B82" s="34"/>
    </row>
    <row r="83" spans="2:8" s="19" customFormat="1" ht="21.65" customHeight="1">
      <c r="B83" s="34"/>
    </row>
    <row r="84" spans="2:8" s="19" customFormat="1" ht="21.65" customHeight="1">
      <c r="B84" s="34"/>
    </row>
    <row r="85" spans="2:8" s="19" customFormat="1" ht="21.65" customHeight="1">
      <c r="B85" s="34"/>
    </row>
    <row r="86" spans="2:8" s="19" customFormat="1" ht="21.65" customHeight="1">
      <c r="B86" s="34"/>
    </row>
    <row r="87" spans="2:8" s="19" customFormat="1" ht="21.65" customHeight="1">
      <c r="B87" s="34"/>
    </row>
    <row r="88" spans="2:8" s="19" customFormat="1" ht="21.65" customHeight="1">
      <c r="B88" s="34"/>
    </row>
    <row r="89" spans="2:8" s="19" customFormat="1" ht="12.75" customHeight="1">
      <c r="B89" s="20"/>
    </row>
    <row r="90" spans="2:8" s="19" customFormat="1" ht="12.75" customHeight="1">
      <c r="B90" s="20"/>
      <c r="C90" s="31"/>
    </row>
    <row r="91" spans="2:8" s="19" customFormat="1" ht="12.75" customHeight="1">
      <c r="B91" s="20"/>
      <c r="C91" s="31"/>
    </row>
    <row r="92" spans="2:8" s="19" customFormat="1" ht="12.75" customHeight="1">
      <c r="B92" s="20"/>
      <c r="C92" s="31"/>
    </row>
    <row r="93" spans="2:8" s="19" customFormat="1" ht="12.75" customHeight="1">
      <c r="B93" s="20"/>
      <c r="C93" s="31"/>
    </row>
    <row r="94" spans="2:8" s="19" customFormat="1" ht="12.75" customHeight="1">
      <c r="B94" s="20"/>
      <c r="C94" s="31"/>
    </row>
    <row r="95" spans="2:8" s="19" customFormat="1" ht="12.75" customHeight="1">
      <c r="B95" s="20"/>
      <c r="C95" s="31"/>
      <c r="E95"/>
      <c r="F95"/>
      <c r="G95"/>
      <c r="H95"/>
    </row>
    <row r="96" spans="2:8" s="19" customFormat="1" ht="12.75" customHeight="1">
      <c r="B96" s="20"/>
      <c r="C96" s="31"/>
      <c r="E96"/>
      <c r="F96"/>
      <c r="G96"/>
      <c r="H96"/>
    </row>
    <row r="97" spans="2:16" s="19" customFormat="1" ht="12.75" customHeight="1">
      <c r="B97" s="20"/>
      <c r="C97" s="31"/>
      <c r="E97"/>
      <c r="F97"/>
      <c r="G97"/>
      <c r="H97"/>
      <c r="P97" s="31"/>
    </row>
    <row r="98" spans="2:16" s="19" customFormat="1" ht="12.75" customHeight="1">
      <c r="B98" s="20"/>
      <c r="C98" s="31"/>
      <c r="E98"/>
      <c r="F98"/>
      <c r="G98"/>
      <c r="H98"/>
      <c r="P98" s="31"/>
    </row>
    <row r="99" spans="2:16" s="19" customFormat="1" ht="12.75" customHeight="1">
      <c r="B99" s="20"/>
      <c r="C99" s="31"/>
      <c r="E99"/>
      <c r="F99"/>
      <c r="G99"/>
      <c r="H99"/>
      <c r="P99" s="31"/>
    </row>
    <row r="100" spans="2:16" s="19" customFormat="1" ht="12.75" customHeight="1">
      <c r="O100" s="20"/>
      <c r="P100" s="31"/>
    </row>
    <row r="101" spans="2:16" s="19" customFormat="1" ht="12.75" customHeight="1">
      <c r="O101" s="20"/>
      <c r="P101" s="31"/>
    </row>
    <row r="102" spans="2:16" s="19" customFormat="1" ht="12.75" customHeight="1">
      <c r="O102" s="20"/>
      <c r="P102" s="31"/>
    </row>
    <row r="103" spans="2:16" s="19" customFormat="1" ht="12.75" customHeight="1">
      <c r="O103" s="20"/>
      <c r="P103" s="31"/>
    </row>
    <row r="104" spans="2:16" s="19" customFormat="1" ht="12.75" customHeight="1">
      <c r="O104" s="20"/>
      <c r="P104" s="31"/>
    </row>
    <row r="105" spans="2:16" s="19" customFormat="1" ht="12.75" customHeight="1">
      <c r="O105" s="20"/>
      <c r="P105" s="31"/>
    </row>
    <row r="106" spans="2:16" s="19" customFormat="1" ht="12.75" customHeight="1">
      <c r="O106" s="20"/>
      <c r="P106" s="31"/>
    </row>
    <row r="107" spans="2:16" s="19" customFormat="1" ht="12.75" customHeight="1">
      <c r="O107" s="20"/>
      <c r="P107" s="31"/>
    </row>
    <row r="108" spans="2:16" s="19" customFormat="1" ht="12.75" customHeight="1">
      <c r="O108" s="20"/>
      <c r="P108" s="31"/>
    </row>
    <row r="109" spans="2:16" s="19" customFormat="1" ht="12.75" customHeight="1">
      <c r="O109" s="20"/>
      <c r="P109" s="31"/>
    </row>
    <row r="110" spans="2:16" s="19" customFormat="1" ht="12.75" customHeight="1">
      <c r="O110" s="20"/>
      <c r="P110" s="31"/>
    </row>
    <row r="111" spans="2:16" s="19" customFormat="1" ht="12.75" customHeight="1">
      <c r="O111" s="20"/>
      <c r="P111" s="31"/>
    </row>
    <row r="112" spans="2:16" s="19" customFormat="1" ht="12.75" customHeight="1">
      <c r="O112" s="20"/>
      <c r="P112" s="31"/>
    </row>
    <row r="113" spans="15:16" s="19" customFormat="1" ht="12.75" customHeight="1">
      <c r="O113" s="20"/>
      <c r="P113" s="31"/>
    </row>
    <row r="114" spans="15:16" s="19" customFormat="1" ht="12.75" customHeight="1">
      <c r="O114" s="20"/>
      <c r="P114" s="31"/>
    </row>
    <row r="115" spans="15:16" s="19" customFormat="1" ht="12.75" customHeight="1">
      <c r="O115" s="20"/>
      <c r="P115" s="31"/>
    </row>
    <row r="116" spans="15:16" s="19" customFormat="1" ht="12.75" customHeight="1">
      <c r="O116" s="20"/>
      <c r="P116" s="31"/>
    </row>
    <row r="117" spans="15:16" s="19" customFormat="1" ht="12.75" customHeight="1">
      <c r="O117" s="20"/>
      <c r="P117" s="31"/>
    </row>
    <row r="118" spans="15:16" s="19" customFormat="1" ht="12.75" customHeight="1">
      <c r="O118" s="20"/>
      <c r="P118" s="31"/>
    </row>
    <row r="119" spans="15:16" s="19" customFormat="1" ht="12.75" customHeight="1">
      <c r="O119" s="20"/>
      <c r="P119" s="31"/>
    </row>
    <row r="120" spans="15:16" s="19" customFormat="1" ht="12.75" customHeight="1">
      <c r="O120" s="20"/>
      <c r="P120" s="31"/>
    </row>
    <row r="121" spans="15:16" s="19" customFormat="1" ht="12.75" customHeight="1">
      <c r="O121" s="20"/>
      <c r="P121" s="31"/>
    </row>
    <row r="122" spans="15:16" s="19" customFormat="1" ht="12.75" customHeight="1">
      <c r="O122" s="20"/>
      <c r="P122" s="31"/>
    </row>
    <row r="123" spans="15:16" s="19" customFormat="1" ht="12.75" customHeight="1">
      <c r="O123" s="20"/>
      <c r="P123" s="31"/>
    </row>
    <row r="124" spans="15:16" s="19" customFormat="1" ht="12.75" customHeight="1">
      <c r="O124" s="20"/>
      <c r="P124" s="31"/>
    </row>
    <row r="125" spans="15:16" s="19" customFormat="1" ht="12.75" customHeight="1">
      <c r="O125" s="20"/>
      <c r="P125" s="31"/>
    </row>
    <row r="126" spans="15:16" s="19" customFormat="1" ht="12.75" customHeight="1">
      <c r="O126" s="20"/>
      <c r="P126" s="31"/>
    </row>
    <row r="127" spans="15:16" s="19" customFormat="1" ht="12.75" customHeight="1">
      <c r="O127" s="20"/>
      <c r="P127" s="31"/>
    </row>
    <row r="128" spans="15:16" s="19" customFormat="1" ht="12.75" customHeight="1">
      <c r="O128" s="20"/>
      <c r="P128" s="31"/>
    </row>
    <row r="129" spans="15:25" s="19" customFormat="1" ht="12.75" customHeight="1">
      <c r="O129" s="20"/>
      <c r="P129" s="31"/>
    </row>
    <row r="130" spans="15:25"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5:25"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5:25"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5:25"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5:25"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5:25"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5:25"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5:25"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5:25">
      <c r="Q138" s="19"/>
      <c r="R138" s="19"/>
      <c r="S138" s="19"/>
      <c r="T138" s="19"/>
      <c r="U138" s="19"/>
      <c r="V138" s="19"/>
      <c r="W138" s="19"/>
      <c r="X138" s="19"/>
      <c r="Y138" s="19"/>
    </row>
  </sheetData>
  <mergeCells count="3">
    <mergeCell ref="B38:O38"/>
    <mergeCell ref="B39:O39"/>
    <mergeCell ref="B40:O40"/>
  </mergeCells>
  <printOptions horizontalCentered="1" verticalCentered="1"/>
  <pageMargins left="0.5" right="0.5" top="0.34" bottom="0.5" header="0.3" footer="0.4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3"/>
  <sheetViews>
    <sheetView workbookViewId="0">
      <pane xSplit="1" ySplit="3" topLeftCell="B34" activePane="bottomRight" state="frozen"/>
      <selection pane="topRight" activeCell="B1" sqref="B1"/>
      <selection pane="bottomLeft" activeCell="A5" sqref="A5"/>
      <selection pane="bottomRight" activeCell="B35" sqref="B35"/>
    </sheetView>
  </sheetViews>
  <sheetFormatPr defaultColWidth="9.1796875" defaultRowHeight="11.5"/>
  <cols>
    <col min="1" max="1" width="11.54296875" style="137" bestFit="1" customWidth="1"/>
    <col min="2" max="4" width="11.7265625" style="65" customWidth="1"/>
    <col min="5" max="5" width="9.1796875" style="65"/>
    <col min="6" max="6" width="3" style="65" customWidth="1"/>
    <col min="7" max="9" width="11.7265625" style="65" customWidth="1"/>
    <col min="10" max="16384" width="9.1796875" style="65"/>
  </cols>
  <sheetData>
    <row r="1" spans="1:12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>
      <c r="A2" s="66"/>
      <c r="B2" s="352" t="s">
        <v>1</v>
      </c>
      <c r="C2" s="353"/>
      <c r="D2" s="353"/>
      <c r="E2" s="354"/>
      <c r="F2" s="67"/>
      <c r="G2" s="352" t="s">
        <v>2</v>
      </c>
      <c r="H2" s="353"/>
      <c r="I2" s="354"/>
      <c r="J2" s="68"/>
      <c r="K2" s="67"/>
      <c r="L2" s="67"/>
    </row>
    <row r="3" spans="1:12" ht="59.25" customHeight="1">
      <c r="A3" s="69"/>
      <c r="B3" s="342" t="s">
        <v>35</v>
      </c>
      <c r="C3" s="344" t="s">
        <v>34</v>
      </c>
      <c r="D3" s="345" t="s">
        <v>4</v>
      </c>
      <c r="E3" s="343" t="s">
        <v>3</v>
      </c>
      <c r="F3" s="70"/>
      <c r="G3" s="342" t="s">
        <v>35</v>
      </c>
      <c r="H3" s="344" t="s">
        <v>34</v>
      </c>
      <c r="I3" s="345" t="s">
        <v>4</v>
      </c>
      <c r="J3" s="67"/>
      <c r="K3" s="67"/>
      <c r="L3" s="67"/>
    </row>
    <row r="4" spans="1:12" ht="23">
      <c r="A4" s="71" t="s">
        <v>6</v>
      </c>
      <c r="B4" s="72">
        <v>198499</v>
      </c>
      <c r="C4" s="73">
        <f>22369+53032</f>
        <v>75401</v>
      </c>
      <c r="D4" s="73">
        <v>47842</v>
      </c>
      <c r="E4" s="74">
        <f t="shared" ref="E4:E9" si="0">SUM(B4:D4)</f>
        <v>321742</v>
      </c>
      <c r="F4" s="75"/>
      <c r="G4" s="76">
        <f t="shared" ref="G4:G11" si="1">B4/E4</f>
        <v>0.61695084881675377</v>
      </c>
      <c r="H4" s="77">
        <f t="shared" ref="H4:H16" si="2">C4/E4</f>
        <v>0.23435236928967931</v>
      </c>
      <c r="I4" s="78">
        <f t="shared" ref="I4:I28" si="3">D4/E4</f>
        <v>0.14869678189356689</v>
      </c>
      <c r="J4" s="67"/>
      <c r="K4" s="67"/>
      <c r="L4" s="67"/>
    </row>
    <row r="5" spans="1:12" ht="23">
      <c r="A5" s="163" t="s">
        <v>5</v>
      </c>
      <c r="B5" s="164">
        <v>185879</v>
      </c>
      <c r="C5" s="165">
        <f>22406+49906</f>
        <v>72312</v>
      </c>
      <c r="D5" s="165">
        <v>42166</v>
      </c>
      <c r="E5" s="166">
        <f t="shared" si="0"/>
        <v>300357</v>
      </c>
      <c r="F5" s="167"/>
      <c r="G5" s="168">
        <f t="shared" si="1"/>
        <v>0.61886022300129517</v>
      </c>
      <c r="H5" s="169">
        <f t="shared" si="2"/>
        <v>0.24075350333103607</v>
      </c>
      <c r="I5" s="170">
        <f t="shared" si="3"/>
        <v>0.14038627366766881</v>
      </c>
      <c r="J5" s="67"/>
      <c r="K5" s="67"/>
      <c r="L5" s="67"/>
    </row>
    <row r="6" spans="1:12" ht="23">
      <c r="A6" s="79" t="s">
        <v>7</v>
      </c>
      <c r="B6" s="80">
        <v>211022</v>
      </c>
      <c r="C6" s="81">
        <v>75605</v>
      </c>
      <c r="D6" s="81">
        <v>45696</v>
      </c>
      <c r="E6" s="82">
        <f t="shared" si="0"/>
        <v>332323</v>
      </c>
      <c r="F6" s="83"/>
      <c r="G6" s="84">
        <f t="shared" si="1"/>
        <v>0.63499065668039834</v>
      </c>
      <c r="H6" s="85">
        <f t="shared" si="2"/>
        <v>0.22750456634057828</v>
      </c>
      <c r="I6" s="86">
        <f t="shared" si="3"/>
        <v>0.13750477697902341</v>
      </c>
      <c r="J6" s="67"/>
      <c r="K6" s="67"/>
      <c r="L6" s="67"/>
    </row>
    <row r="7" spans="1:12" ht="23">
      <c r="A7" s="171" t="s">
        <v>8</v>
      </c>
      <c r="B7" s="172">
        <v>197764</v>
      </c>
      <c r="C7" s="173">
        <f>24983+52122</f>
        <v>77105</v>
      </c>
      <c r="D7" s="173">
        <v>45048</v>
      </c>
      <c r="E7" s="174">
        <f t="shared" si="0"/>
        <v>319917</v>
      </c>
      <c r="F7" s="175"/>
      <c r="G7" s="176">
        <f t="shared" si="1"/>
        <v>0.61817283858000671</v>
      </c>
      <c r="H7" s="177">
        <f t="shared" si="2"/>
        <v>0.24101563843121809</v>
      </c>
      <c r="I7" s="178">
        <f t="shared" si="3"/>
        <v>0.14081152298877522</v>
      </c>
      <c r="J7" s="88"/>
      <c r="K7" s="67"/>
      <c r="L7" s="67"/>
    </row>
    <row r="8" spans="1:12" ht="23">
      <c r="A8" s="89" t="s">
        <v>9</v>
      </c>
      <c r="B8" s="90">
        <v>203907</v>
      </c>
      <c r="C8" s="91">
        <f>23878+67990</f>
        <v>91868</v>
      </c>
      <c r="D8" s="91">
        <v>43770</v>
      </c>
      <c r="E8" s="92">
        <f t="shared" si="0"/>
        <v>339545</v>
      </c>
      <c r="F8" s="93"/>
      <c r="G8" s="94">
        <f t="shared" si="1"/>
        <v>0.60053012119159466</v>
      </c>
      <c r="H8" s="95">
        <f t="shared" si="2"/>
        <v>0.27056207571897689</v>
      </c>
      <c r="I8" s="96">
        <f t="shared" si="3"/>
        <v>0.12890780308942851</v>
      </c>
      <c r="J8" s="88"/>
      <c r="K8" s="67"/>
      <c r="L8" s="67"/>
    </row>
    <row r="9" spans="1:12" ht="23">
      <c r="A9" s="179" t="s">
        <v>10</v>
      </c>
      <c r="B9" s="180">
        <v>182731</v>
      </c>
      <c r="C9" s="181">
        <f>15721+72968</f>
        <v>88689</v>
      </c>
      <c r="D9" s="181">
        <v>44833</v>
      </c>
      <c r="E9" s="182">
        <f t="shared" si="0"/>
        <v>316253</v>
      </c>
      <c r="F9" s="183"/>
      <c r="G9" s="184">
        <f t="shared" si="1"/>
        <v>0.57780005248962063</v>
      </c>
      <c r="H9" s="185">
        <f t="shared" si="2"/>
        <v>0.28043686542103946</v>
      </c>
      <c r="I9" s="186">
        <f t="shared" si="3"/>
        <v>0.14176308208933985</v>
      </c>
      <c r="J9" s="88"/>
      <c r="K9" s="67"/>
      <c r="L9" s="67"/>
    </row>
    <row r="10" spans="1:12" ht="23">
      <c r="A10" s="97" t="s">
        <v>11</v>
      </c>
      <c r="B10" s="98">
        <v>199010</v>
      </c>
      <c r="C10" s="99">
        <f t="shared" ref="C10:C31" si="4">E10-D10-B10</f>
        <v>88564</v>
      </c>
      <c r="D10" s="99">
        <v>42747</v>
      </c>
      <c r="E10" s="100">
        <v>330321</v>
      </c>
      <c r="F10" s="101"/>
      <c r="G10" s="102">
        <f t="shared" si="1"/>
        <v>0.60247456262241883</v>
      </c>
      <c r="H10" s="103">
        <f t="shared" si="2"/>
        <v>0.26811495484695191</v>
      </c>
      <c r="I10" s="104">
        <f t="shared" si="3"/>
        <v>0.12941048253062928</v>
      </c>
      <c r="J10" s="88"/>
      <c r="K10" s="67"/>
      <c r="L10" s="67"/>
    </row>
    <row r="11" spans="1:12" ht="23">
      <c r="A11" s="187" t="s">
        <v>12</v>
      </c>
      <c r="B11" s="188">
        <v>182078</v>
      </c>
      <c r="C11" s="189">
        <f t="shared" si="4"/>
        <v>87494</v>
      </c>
      <c r="D11" s="189">
        <v>37564</v>
      </c>
      <c r="E11" s="190">
        <v>307136</v>
      </c>
      <c r="F11" s="191"/>
      <c r="G11" s="192">
        <f t="shared" si="1"/>
        <v>0.59282532819337364</v>
      </c>
      <c r="H11" s="193">
        <f t="shared" si="2"/>
        <v>0.28487054594707228</v>
      </c>
      <c r="I11" s="194">
        <f t="shared" si="3"/>
        <v>0.12230412585955408</v>
      </c>
      <c r="J11" s="87"/>
      <c r="K11" s="67"/>
      <c r="L11" s="67"/>
    </row>
    <row r="12" spans="1:12" ht="23">
      <c r="A12" s="105" t="s">
        <v>13</v>
      </c>
      <c r="B12" s="106">
        <v>194097</v>
      </c>
      <c r="C12" s="107">
        <f t="shared" si="4"/>
        <v>85780</v>
      </c>
      <c r="D12" s="107">
        <v>40868</v>
      </c>
      <c r="E12" s="108">
        <v>320745</v>
      </c>
      <c r="F12" s="109"/>
      <c r="G12" s="110">
        <f>ROUNDDOWN(B12/E12,2)</f>
        <v>0.6</v>
      </c>
      <c r="H12" s="111">
        <f t="shared" si="2"/>
        <v>0.26743986656066343</v>
      </c>
      <c r="I12" s="112">
        <f t="shared" si="3"/>
        <v>0.12741585995105145</v>
      </c>
      <c r="J12" s="113"/>
      <c r="K12" s="67"/>
      <c r="L12" s="67"/>
    </row>
    <row r="13" spans="1:12" ht="23">
      <c r="A13" s="195" t="s">
        <v>14</v>
      </c>
      <c r="B13" s="196">
        <v>179470</v>
      </c>
      <c r="C13" s="197">
        <f t="shared" si="4"/>
        <v>77562</v>
      </c>
      <c r="D13" s="197">
        <v>39159</v>
      </c>
      <c r="E13" s="198">
        <v>296191</v>
      </c>
      <c r="F13" s="199"/>
      <c r="G13" s="200">
        <f>B13/E13</f>
        <v>0.60592658115877929</v>
      </c>
      <c r="H13" s="201">
        <f t="shared" si="2"/>
        <v>0.26186481020692731</v>
      </c>
      <c r="I13" s="202">
        <f t="shared" si="3"/>
        <v>0.1322086086342934</v>
      </c>
      <c r="J13" s="67"/>
      <c r="K13" s="67"/>
      <c r="L13" s="67"/>
    </row>
    <row r="14" spans="1:12" ht="23">
      <c r="A14" s="114" t="s">
        <v>15</v>
      </c>
      <c r="B14" s="115">
        <v>188957</v>
      </c>
      <c r="C14" s="116">
        <f t="shared" si="4"/>
        <v>82298</v>
      </c>
      <c r="D14" s="116">
        <v>40812</v>
      </c>
      <c r="E14" s="117">
        <v>312067</v>
      </c>
      <c r="F14" s="118"/>
      <c r="G14" s="119">
        <f>B14/E14</f>
        <v>0.60550138271589116</v>
      </c>
      <c r="H14" s="120">
        <f t="shared" si="2"/>
        <v>0.26371900905895207</v>
      </c>
      <c r="I14" s="121">
        <f t="shared" si="3"/>
        <v>0.13077960822515677</v>
      </c>
      <c r="J14" s="122"/>
      <c r="K14" s="67"/>
      <c r="L14" s="67"/>
    </row>
    <row r="15" spans="1:12" ht="23">
      <c r="A15" s="171" t="s">
        <v>16</v>
      </c>
      <c r="B15" s="172">
        <v>167432</v>
      </c>
      <c r="C15" s="173">
        <f t="shared" si="4"/>
        <v>81576</v>
      </c>
      <c r="D15" s="173">
        <v>38253</v>
      </c>
      <c r="E15" s="174">
        <v>287261</v>
      </c>
      <c r="F15" s="175"/>
      <c r="G15" s="176">
        <v>0.59</v>
      </c>
      <c r="H15" s="177">
        <f t="shared" si="2"/>
        <v>0.28397868140819671</v>
      </c>
      <c r="I15" s="178">
        <f t="shared" si="3"/>
        <v>0.13316461336554561</v>
      </c>
      <c r="J15" s="87"/>
      <c r="K15" s="67"/>
      <c r="L15" s="67"/>
    </row>
    <row r="16" spans="1:12" ht="23">
      <c r="A16" s="89" t="s">
        <v>17</v>
      </c>
      <c r="B16" s="90">
        <v>180734</v>
      </c>
      <c r="C16" s="91">
        <f t="shared" si="4"/>
        <v>78245</v>
      </c>
      <c r="D16" s="91">
        <v>41470</v>
      </c>
      <c r="E16" s="92">
        <v>300449</v>
      </c>
      <c r="F16" s="93"/>
      <c r="G16" s="94">
        <f t="shared" ref="G16:G23" si="5">B16/E16</f>
        <v>0.60154635229273523</v>
      </c>
      <c r="H16" s="95">
        <f t="shared" si="2"/>
        <v>0.26042689441469269</v>
      </c>
      <c r="I16" s="96">
        <f t="shared" si="3"/>
        <v>0.13802675329257211</v>
      </c>
      <c r="J16" s="87"/>
      <c r="K16" s="67"/>
      <c r="L16" s="67"/>
    </row>
    <row r="17" spans="1:12" ht="23">
      <c r="A17" s="179" t="s">
        <v>18</v>
      </c>
      <c r="B17" s="180">
        <v>164381</v>
      </c>
      <c r="C17" s="181">
        <f t="shared" si="4"/>
        <v>76848</v>
      </c>
      <c r="D17" s="181">
        <v>38174</v>
      </c>
      <c r="E17" s="182">
        <v>279403</v>
      </c>
      <c r="F17" s="183"/>
      <c r="G17" s="184">
        <f t="shared" si="5"/>
        <v>0.58832940233283104</v>
      </c>
      <c r="H17" s="185">
        <v>0.27</v>
      </c>
      <c r="I17" s="186">
        <f t="shared" si="3"/>
        <v>0.13662702261607784</v>
      </c>
      <c r="J17" s="67"/>
      <c r="K17" s="67"/>
      <c r="L17" s="67"/>
    </row>
    <row r="18" spans="1:12" ht="23">
      <c r="A18" s="123" t="s">
        <v>19</v>
      </c>
      <c r="B18" s="124">
        <v>192956</v>
      </c>
      <c r="C18" s="125">
        <f t="shared" si="4"/>
        <v>73917</v>
      </c>
      <c r="D18" s="125">
        <v>43573</v>
      </c>
      <c r="E18" s="126">
        <v>310446</v>
      </c>
      <c r="F18" s="127"/>
      <c r="G18" s="128">
        <f t="shared" si="5"/>
        <v>0.62154448760815084</v>
      </c>
      <c r="H18" s="129">
        <f t="shared" ref="H18:H39" si="6">C18/E18</f>
        <v>0.23809937960224967</v>
      </c>
      <c r="I18" s="130">
        <f t="shared" si="3"/>
        <v>0.14035613278959949</v>
      </c>
      <c r="J18" s="67">
        <f>62+24+14</f>
        <v>100</v>
      </c>
      <c r="K18" s="67"/>
      <c r="L18" s="67"/>
    </row>
    <row r="19" spans="1:12" ht="23">
      <c r="A19" s="203" t="s">
        <v>20</v>
      </c>
      <c r="B19" s="204">
        <v>171342</v>
      </c>
      <c r="C19" s="205">
        <f t="shared" si="4"/>
        <v>75779</v>
      </c>
      <c r="D19" s="205">
        <v>42383</v>
      </c>
      <c r="E19" s="206">
        <v>289504</v>
      </c>
      <c r="F19" s="207"/>
      <c r="G19" s="208">
        <f t="shared" si="5"/>
        <v>0.59184674477727428</v>
      </c>
      <c r="H19" s="209">
        <f t="shared" si="6"/>
        <v>0.26175458715596328</v>
      </c>
      <c r="I19" s="210">
        <f t="shared" si="3"/>
        <v>0.14639866806676247</v>
      </c>
      <c r="J19" s="67">
        <f>59+26+15</f>
        <v>100</v>
      </c>
      <c r="K19" s="67"/>
      <c r="L19" s="67"/>
    </row>
    <row r="20" spans="1:12" ht="23">
      <c r="A20" s="211" t="s">
        <v>21</v>
      </c>
      <c r="B20" s="212">
        <v>195210</v>
      </c>
      <c r="C20" s="213">
        <f t="shared" si="4"/>
        <v>81669</v>
      </c>
      <c r="D20" s="213">
        <v>42696</v>
      </c>
      <c r="E20" s="214">
        <v>319575</v>
      </c>
      <c r="F20" s="131"/>
      <c r="G20" s="215">
        <f t="shared" si="5"/>
        <v>0.61084252522881954</v>
      </c>
      <c r="H20" s="216">
        <f t="shared" si="6"/>
        <v>0.25555503402957053</v>
      </c>
      <c r="I20" s="217">
        <f t="shared" si="3"/>
        <v>0.13360244074160996</v>
      </c>
      <c r="J20" s="67">
        <f>62+24+14</f>
        <v>100</v>
      </c>
      <c r="K20" s="67"/>
      <c r="L20" s="67"/>
    </row>
    <row r="21" spans="1:12" ht="23">
      <c r="A21" s="218" t="s">
        <v>22</v>
      </c>
      <c r="B21" s="219">
        <v>176356</v>
      </c>
      <c r="C21" s="220">
        <f t="shared" si="4"/>
        <v>85078</v>
      </c>
      <c r="D21" s="220">
        <v>43924</v>
      </c>
      <c r="E21" s="221">
        <v>305358</v>
      </c>
      <c r="F21" s="222"/>
      <c r="G21" s="223">
        <f t="shared" si="5"/>
        <v>0.57753849579837435</v>
      </c>
      <c r="H21" s="224">
        <f t="shared" si="6"/>
        <v>0.27861722961245489</v>
      </c>
      <c r="I21" s="225">
        <f t="shared" si="3"/>
        <v>0.14384427458917073</v>
      </c>
      <c r="J21" s="67">
        <f>59+26+15</f>
        <v>100</v>
      </c>
      <c r="K21" s="67"/>
      <c r="L21" s="67"/>
    </row>
    <row r="22" spans="1:12" ht="23">
      <c r="A22" s="226" t="s">
        <v>39</v>
      </c>
      <c r="B22" s="227">
        <v>213132</v>
      </c>
      <c r="C22" s="132">
        <f t="shared" si="4"/>
        <v>69903</v>
      </c>
      <c r="D22" s="132">
        <v>34630</v>
      </c>
      <c r="E22" s="228">
        <v>317665</v>
      </c>
      <c r="F22" s="133"/>
      <c r="G22" s="229">
        <f t="shared" si="5"/>
        <v>0.67093321580910703</v>
      </c>
      <c r="H22" s="134">
        <f t="shared" si="6"/>
        <v>0.22005257110478019</v>
      </c>
      <c r="I22" s="230">
        <f t="shared" si="3"/>
        <v>0.10901421308611273</v>
      </c>
      <c r="J22" s="87">
        <f>67+22+11</f>
        <v>100</v>
      </c>
      <c r="K22" s="67"/>
      <c r="L22" s="67"/>
    </row>
    <row r="23" spans="1:12" ht="23">
      <c r="A23" s="231" t="s">
        <v>40</v>
      </c>
      <c r="B23" s="232">
        <v>181206</v>
      </c>
      <c r="C23" s="233">
        <f t="shared" si="4"/>
        <v>78474</v>
      </c>
      <c r="D23" s="233">
        <v>35192</v>
      </c>
      <c r="E23" s="234">
        <v>294872</v>
      </c>
      <c r="F23" s="235"/>
      <c r="G23" s="236">
        <f t="shared" si="5"/>
        <v>0.61452426815703087</v>
      </c>
      <c r="H23" s="237">
        <f t="shared" si="6"/>
        <v>0.2661290322580645</v>
      </c>
      <c r="I23" s="238">
        <f t="shared" si="3"/>
        <v>0.11934669958490464</v>
      </c>
      <c r="J23" s="87">
        <f>61+27+12</f>
        <v>100</v>
      </c>
      <c r="K23" s="67"/>
      <c r="L23" s="67"/>
    </row>
    <row r="24" spans="1:12" ht="23">
      <c r="A24" s="239" t="s">
        <v>41</v>
      </c>
      <c r="B24" s="39">
        <v>217625</v>
      </c>
      <c r="C24" s="40">
        <f t="shared" si="4"/>
        <v>93784</v>
      </c>
      <c r="D24" s="40">
        <v>36691</v>
      </c>
      <c r="E24" s="41">
        <v>348100</v>
      </c>
      <c r="F24" s="138"/>
      <c r="G24" s="240">
        <v>0.62</v>
      </c>
      <c r="H24" s="135">
        <f t="shared" si="6"/>
        <v>0.26941683424303359</v>
      </c>
      <c r="I24" s="241">
        <f t="shared" si="3"/>
        <v>0.10540361964952599</v>
      </c>
      <c r="J24" s="87">
        <f>62+27+11</f>
        <v>100</v>
      </c>
      <c r="K24" s="67"/>
      <c r="L24" s="67"/>
    </row>
    <row r="25" spans="1:12" ht="23">
      <c r="A25" s="242" t="s">
        <v>42</v>
      </c>
      <c r="B25" s="243">
        <v>185692</v>
      </c>
      <c r="C25" s="244">
        <f t="shared" si="4"/>
        <v>93820</v>
      </c>
      <c r="D25" s="244">
        <v>36143</v>
      </c>
      <c r="E25" s="245">
        <v>315655</v>
      </c>
      <c r="F25" s="246"/>
      <c r="G25" s="247">
        <f t="shared" ref="G25:G42" si="7">B25/E25</f>
        <v>0.58827517384486228</v>
      </c>
      <c r="H25" s="248">
        <f t="shared" si="6"/>
        <v>0.29722323422724178</v>
      </c>
      <c r="I25" s="249">
        <f t="shared" si="3"/>
        <v>0.11450159192789597</v>
      </c>
      <c r="J25" s="140">
        <f>59+30+11</f>
        <v>100</v>
      </c>
      <c r="K25" s="88"/>
      <c r="L25" s="67"/>
    </row>
    <row r="26" spans="1:12" ht="23">
      <c r="A26" s="250" t="s">
        <v>43</v>
      </c>
      <c r="B26" s="42">
        <v>225132</v>
      </c>
      <c r="C26" s="43">
        <f t="shared" si="4"/>
        <v>105238</v>
      </c>
      <c r="D26" s="43">
        <v>40359</v>
      </c>
      <c r="E26" s="44">
        <v>370729</v>
      </c>
      <c r="F26" s="139"/>
      <c r="G26" s="251">
        <f t="shared" si="7"/>
        <v>0.60726838202568456</v>
      </c>
      <c r="H26" s="136">
        <f t="shared" si="6"/>
        <v>0.2838677308761926</v>
      </c>
      <c r="I26" s="252">
        <f t="shared" si="3"/>
        <v>0.10886388709812289</v>
      </c>
      <c r="J26" s="140">
        <f>62+27+11</f>
        <v>100</v>
      </c>
      <c r="K26" s="88"/>
      <c r="L26" s="67"/>
    </row>
    <row r="27" spans="1:12" ht="23">
      <c r="A27" s="253" t="s">
        <v>44</v>
      </c>
      <c r="B27" s="254">
        <v>190136</v>
      </c>
      <c r="C27" s="255">
        <f t="shared" si="4"/>
        <v>110352</v>
      </c>
      <c r="D27" s="255">
        <v>39251</v>
      </c>
      <c r="E27" s="256">
        <v>339739</v>
      </c>
      <c r="F27" s="257"/>
      <c r="G27" s="258">
        <f t="shared" si="7"/>
        <v>0.55965314550287137</v>
      </c>
      <c r="H27" s="259">
        <f t="shared" si="6"/>
        <v>0.3248140484312958</v>
      </c>
      <c r="I27" s="260">
        <f t="shared" si="3"/>
        <v>0.11553280606583288</v>
      </c>
      <c r="J27" s="140">
        <f>59+30+11</f>
        <v>100</v>
      </c>
      <c r="K27" s="88"/>
      <c r="L27" s="67"/>
    </row>
    <row r="28" spans="1:12" ht="23">
      <c r="A28" s="261" t="s">
        <v>45</v>
      </c>
      <c r="B28" s="45">
        <v>222671</v>
      </c>
      <c r="C28" s="46">
        <f t="shared" si="4"/>
        <v>119110</v>
      </c>
      <c r="D28" s="46">
        <v>42028</v>
      </c>
      <c r="E28" s="47">
        <v>383809</v>
      </c>
      <c r="F28" s="141"/>
      <c r="G28" s="262">
        <f t="shared" si="7"/>
        <v>0.58016096548022589</v>
      </c>
      <c r="H28" s="142">
        <f t="shared" si="6"/>
        <v>0.31033665182421466</v>
      </c>
      <c r="I28" s="263">
        <f t="shared" si="3"/>
        <v>0.10950238269555951</v>
      </c>
      <c r="J28" s="140">
        <f>58+31+11</f>
        <v>100</v>
      </c>
      <c r="K28" s="88"/>
      <c r="L28" s="67"/>
    </row>
    <row r="29" spans="1:12" ht="23">
      <c r="A29" s="264" t="s">
        <v>46</v>
      </c>
      <c r="B29" s="265">
        <v>196741</v>
      </c>
      <c r="C29" s="266">
        <f t="shared" si="4"/>
        <v>124200</v>
      </c>
      <c r="D29" s="266">
        <v>41565</v>
      </c>
      <c r="E29" s="267">
        <v>362506</v>
      </c>
      <c r="F29" s="268"/>
      <c r="G29" s="269">
        <f t="shared" si="7"/>
        <v>0.54272481007210915</v>
      </c>
      <c r="H29" s="270">
        <f t="shared" si="6"/>
        <v>0.34261501878589595</v>
      </c>
      <c r="I29" s="271">
        <v>0.12</v>
      </c>
      <c r="J29" s="145">
        <f>54+34+12</f>
        <v>100</v>
      </c>
      <c r="K29" s="88"/>
      <c r="L29" s="67"/>
    </row>
    <row r="30" spans="1:12" ht="23">
      <c r="A30" s="272" t="s">
        <v>28</v>
      </c>
      <c r="B30" s="48">
        <v>222144</v>
      </c>
      <c r="C30" s="49">
        <f t="shared" si="4"/>
        <v>132898</v>
      </c>
      <c r="D30" s="49">
        <v>45190</v>
      </c>
      <c r="E30" s="50">
        <v>400232</v>
      </c>
      <c r="F30" s="143"/>
      <c r="G30" s="273">
        <f t="shared" si="7"/>
        <v>0.55503807791480941</v>
      </c>
      <c r="H30" s="144">
        <f t="shared" si="6"/>
        <v>0.3320524096024306</v>
      </c>
      <c r="I30" s="274">
        <f t="shared" ref="I30:I37" si="8">D30/E30</f>
        <v>0.11290951248276</v>
      </c>
      <c r="J30" s="145">
        <f>56+33+11</f>
        <v>100</v>
      </c>
      <c r="K30" s="88"/>
      <c r="L30" s="67"/>
    </row>
    <row r="31" spans="1:12" ht="23">
      <c r="A31" s="275" t="s">
        <v>29</v>
      </c>
      <c r="B31" s="276">
        <v>203303</v>
      </c>
      <c r="C31" s="277">
        <f t="shared" si="4"/>
        <v>123085</v>
      </c>
      <c r="D31" s="277">
        <v>47260</v>
      </c>
      <c r="E31" s="278">
        <v>373648</v>
      </c>
      <c r="F31" s="279"/>
      <c r="G31" s="280">
        <f t="shared" si="7"/>
        <v>0.54410300603776818</v>
      </c>
      <c r="H31" s="281">
        <f t="shared" si="6"/>
        <v>0.32941431507729202</v>
      </c>
      <c r="I31" s="282">
        <f t="shared" si="8"/>
        <v>0.12648267888493983</v>
      </c>
      <c r="J31" s="145">
        <f>54+33+13</f>
        <v>100</v>
      </c>
      <c r="K31" s="88"/>
      <c r="L31" s="67"/>
    </row>
    <row r="32" spans="1:12" ht="23">
      <c r="A32" s="283" t="s">
        <v>30</v>
      </c>
      <c r="B32" s="51">
        <v>225968</v>
      </c>
      <c r="C32" s="52">
        <f t="shared" ref="C32:C42" si="9">E32-B32-D32</f>
        <v>155272</v>
      </c>
      <c r="D32" s="52">
        <v>53948</v>
      </c>
      <c r="E32" s="53">
        <f>475134-268-20348-19330</f>
        <v>435188</v>
      </c>
      <c r="F32" s="146"/>
      <c r="G32" s="284">
        <f t="shared" si="7"/>
        <v>0.51924225851815764</v>
      </c>
      <c r="H32" s="147">
        <f t="shared" si="6"/>
        <v>0.35679292627554071</v>
      </c>
      <c r="I32" s="285">
        <f t="shared" si="8"/>
        <v>0.12396481520630165</v>
      </c>
      <c r="J32" s="145">
        <f>52+36+12</f>
        <v>100</v>
      </c>
      <c r="K32" s="88"/>
      <c r="L32" s="67"/>
    </row>
    <row r="33" spans="1:12" ht="23">
      <c r="A33" s="286" t="s">
        <v>23</v>
      </c>
      <c r="B33" s="287">
        <v>210706</v>
      </c>
      <c r="C33" s="288">
        <f t="shared" si="9"/>
        <v>147660.63999999996</v>
      </c>
      <c r="D33" s="288">
        <v>49533.43</v>
      </c>
      <c r="E33" s="289">
        <f>441460.41-16720.39-16839.95</f>
        <v>407900.06999999995</v>
      </c>
      <c r="F33" s="290"/>
      <c r="G33" s="291">
        <f t="shared" si="7"/>
        <v>0.51656279441187647</v>
      </c>
      <c r="H33" s="292">
        <f t="shared" si="6"/>
        <v>0.36200199720485454</v>
      </c>
      <c r="I33" s="293">
        <f t="shared" si="8"/>
        <v>0.12143520838326899</v>
      </c>
      <c r="J33" s="145">
        <f>52+36+12</f>
        <v>100</v>
      </c>
      <c r="K33" s="88"/>
      <c r="L33" s="67"/>
    </row>
    <row r="34" spans="1:12" ht="23">
      <c r="A34" s="294" t="s">
        <v>31</v>
      </c>
      <c r="B34" s="54">
        <v>238831</v>
      </c>
      <c r="C34" s="55">
        <f t="shared" si="9"/>
        <v>166827.39999999994</v>
      </c>
      <c r="D34" s="55">
        <v>53818.6</v>
      </c>
      <c r="E34" s="56">
        <f>493177.1-22149.7-11550.4</f>
        <v>459476.99999999994</v>
      </c>
      <c r="F34" s="148"/>
      <c r="G34" s="295">
        <f t="shared" si="7"/>
        <v>0.51978880335686017</v>
      </c>
      <c r="H34" s="149">
        <f t="shared" si="6"/>
        <v>0.3630810682580411</v>
      </c>
      <c r="I34" s="296">
        <f t="shared" si="8"/>
        <v>0.11713012838509872</v>
      </c>
      <c r="J34" s="145">
        <f>52+36+12</f>
        <v>100</v>
      </c>
      <c r="K34" s="88"/>
      <c r="L34" s="67"/>
    </row>
    <row r="35" spans="1:12" ht="23">
      <c r="A35" s="297" t="s">
        <v>24</v>
      </c>
      <c r="B35" s="298">
        <v>218266.1</v>
      </c>
      <c r="C35" s="299">
        <f t="shared" si="9"/>
        <v>160199.70000000001</v>
      </c>
      <c r="D35" s="299">
        <v>50835.7</v>
      </c>
      <c r="E35" s="300">
        <f>453962.2-57-16273.8-8329.9</f>
        <v>429301.5</v>
      </c>
      <c r="F35" s="301"/>
      <c r="G35" s="302">
        <f t="shared" si="7"/>
        <v>0.50842147069134402</v>
      </c>
      <c r="H35" s="303">
        <f t="shared" si="6"/>
        <v>0.37316361578051793</v>
      </c>
      <c r="I35" s="304">
        <f t="shared" si="8"/>
        <v>0.11841491352813814</v>
      </c>
      <c r="J35" s="145">
        <f>51+37+12</f>
        <v>100</v>
      </c>
      <c r="K35" s="88"/>
      <c r="L35" s="67"/>
    </row>
    <row r="36" spans="1:12" ht="23">
      <c r="A36" s="305" t="s">
        <v>27</v>
      </c>
      <c r="B36" s="57">
        <v>231916.79999999999</v>
      </c>
      <c r="C36" s="58">
        <f t="shared" si="9"/>
        <v>175652.3</v>
      </c>
      <c r="D36" s="58">
        <v>53107</v>
      </c>
      <c r="E36" s="59">
        <f>497571.3-15939.9-19529.3-1426</f>
        <v>460676.1</v>
      </c>
      <c r="F36" s="150"/>
      <c r="G36" s="306">
        <f t="shared" si="7"/>
        <v>0.50342702823089802</v>
      </c>
      <c r="H36" s="151">
        <f t="shared" si="6"/>
        <v>0.38129240913518198</v>
      </c>
      <c r="I36" s="307">
        <f t="shared" si="8"/>
        <v>0.11528056263392002</v>
      </c>
      <c r="J36" s="145">
        <f>50+38+12</f>
        <v>100</v>
      </c>
      <c r="K36" s="88"/>
      <c r="L36" s="67"/>
    </row>
    <row r="37" spans="1:12" ht="23">
      <c r="A37" s="308" t="s">
        <v>25</v>
      </c>
      <c r="B37" s="309">
        <v>211957</v>
      </c>
      <c r="C37" s="310">
        <f t="shared" si="9"/>
        <v>170476.59999999998</v>
      </c>
      <c r="D37" s="310">
        <v>49016</v>
      </c>
      <c r="E37" s="311">
        <f>459288-16526.4-11312</f>
        <v>431449.59999999998</v>
      </c>
      <c r="F37" s="312"/>
      <c r="G37" s="313">
        <f t="shared" si="7"/>
        <v>0.4912671143976029</v>
      </c>
      <c r="H37" s="314">
        <f t="shared" si="6"/>
        <v>0.39512517800456876</v>
      </c>
      <c r="I37" s="315">
        <f t="shared" si="8"/>
        <v>0.11360770759782834</v>
      </c>
      <c r="J37" s="145">
        <f>49+40+11</f>
        <v>100</v>
      </c>
      <c r="K37" s="88"/>
      <c r="L37" s="67"/>
    </row>
    <row r="38" spans="1:12" ht="23">
      <c r="A38" s="316" t="s">
        <v>26</v>
      </c>
      <c r="B38" s="60">
        <v>222732</v>
      </c>
      <c r="C38" s="61">
        <f t="shared" si="9"/>
        <v>181530.5</v>
      </c>
      <c r="D38" s="61">
        <v>53325</v>
      </c>
      <c r="E38" s="62">
        <f>497268-2945.2-22360.7-14374.6</f>
        <v>457587.5</v>
      </c>
      <c r="F38" s="152"/>
      <c r="G38" s="317">
        <f t="shared" si="7"/>
        <v>0.48675280684022182</v>
      </c>
      <c r="H38" s="153">
        <f t="shared" si="6"/>
        <v>0.39671210424235803</v>
      </c>
      <c r="I38" s="318">
        <v>0.11</v>
      </c>
      <c r="J38" s="145">
        <f>49+40+11</f>
        <v>100</v>
      </c>
      <c r="K38" s="88"/>
      <c r="L38" s="67"/>
    </row>
    <row r="39" spans="1:12" ht="23">
      <c r="A39" s="319" t="s">
        <v>32</v>
      </c>
      <c r="B39" s="320">
        <v>203344</v>
      </c>
      <c r="C39" s="321">
        <f t="shared" si="9"/>
        <v>169521.90000000002</v>
      </c>
      <c r="D39" s="321">
        <v>48517</v>
      </c>
      <c r="E39" s="322">
        <f>445779.4-603-17146.3-6647.2</f>
        <v>421382.9</v>
      </c>
      <c r="F39" s="323"/>
      <c r="G39" s="324">
        <f t="shared" si="7"/>
        <v>0.48256348323579334</v>
      </c>
      <c r="H39" s="325">
        <f t="shared" si="6"/>
        <v>0.40229895422903972</v>
      </c>
      <c r="I39" s="326">
        <f>D39/E39</f>
        <v>0.11513756253516694</v>
      </c>
      <c r="J39" s="145">
        <f>48+40+12</f>
        <v>100</v>
      </c>
      <c r="K39" s="88"/>
      <c r="L39" s="67"/>
    </row>
    <row r="40" spans="1:12" ht="23">
      <c r="A40" s="327" t="s">
        <v>33</v>
      </c>
      <c r="B40" s="328">
        <v>221462.6</v>
      </c>
      <c r="C40" s="329">
        <f t="shared" si="9"/>
        <v>177514.39999999997</v>
      </c>
      <c r="D40" s="329">
        <v>51337.1</v>
      </c>
      <c r="E40" s="330">
        <f>483383.7-135-22981.9-9952.7</f>
        <v>450314.1</v>
      </c>
      <c r="F40" s="154"/>
      <c r="G40" s="331">
        <f t="shared" si="7"/>
        <v>0.49179583761645485</v>
      </c>
      <c r="H40" s="332">
        <v>0.4</v>
      </c>
      <c r="I40" s="333">
        <v>0.11</v>
      </c>
      <c r="J40" s="145">
        <f>49+40+11</f>
        <v>100</v>
      </c>
      <c r="K40" s="88"/>
      <c r="L40" s="67"/>
    </row>
    <row r="41" spans="1:12" ht="23">
      <c r="A41" s="334" t="s">
        <v>37</v>
      </c>
      <c r="B41" s="335">
        <v>191437.3</v>
      </c>
      <c r="C41" s="336">
        <f t="shared" si="9"/>
        <v>168047.80000000005</v>
      </c>
      <c r="D41" s="336">
        <v>50631</v>
      </c>
      <c r="E41" s="337">
        <f>438267.7-17815.5-10336.1</f>
        <v>410116.10000000003</v>
      </c>
      <c r="F41" s="338"/>
      <c r="G41" s="339">
        <f t="shared" si="7"/>
        <v>0.46678806318503463</v>
      </c>
      <c r="H41" s="340">
        <f>C41/E41</f>
        <v>0.40975665183590704</v>
      </c>
      <c r="I41" s="341">
        <f>D41/E41</f>
        <v>0.12345528497905836</v>
      </c>
      <c r="J41" s="145">
        <f>47+41+12</f>
        <v>100</v>
      </c>
      <c r="K41" s="88"/>
      <c r="L41" s="67"/>
    </row>
    <row r="42" spans="1:12" ht="23">
      <c r="A42" s="156" t="s">
        <v>36</v>
      </c>
      <c r="B42" s="157">
        <v>204740.7</v>
      </c>
      <c r="C42" s="158">
        <f t="shared" si="9"/>
        <v>171799.39999999994</v>
      </c>
      <c r="D42" s="158">
        <v>53370.6</v>
      </c>
      <c r="E42" s="159">
        <f>460102.1-20415.5-9775.9</f>
        <v>429910.69999999995</v>
      </c>
      <c r="F42" s="155"/>
      <c r="G42" s="160">
        <f t="shared" si="7"/>
        <v>0.47624006566945187</v>
      </c>
      <c r="H42" s="161">
        <f>C42/E42</f>
        <v>0.39961647849192855</v>
      </c>
      <c r="I42" s="162">
        <f>D42/E42</f>
        <v>0.12414345583861952</v>
      </c>
      <c r="J42" s="145">
        <f>48+40+12</f>
        <v>100</v>
      </c>
      <c r="K42" s="88"/>
      <c r="L42" s="67"/>
    </row>
    <row r="43" spans="1:12">
      <c r="A43" s="63"/>
      <c r="B43" s="87"/>
      <c r="C43" s="87"/>
      <c r="D43" s="87"/>
      <c r="E43" s="87"/>
      <c r="F43" s="87"/>
      <c r="G43" s="87"/>
      <c r="H43" s="87"/>
      <c r="I43" s="87"/>
      <c r="J43" s="140"/>
      <c r="K43" s="88"/>
      <c r="L43" s="67"/>
    </row>
  </sheetData>
  <mergeCells count="2">
    <mergeCell ref="G2:I2"/>
    <mergeCell ref="B2:E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Taught by Fac TA</vt:lpstr>
      <vt:lpstr>Data for Chart</vt:lpstr>
      <vt:lpstr>'SCH Taught by Fac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Dobbe, Nadine K [I RES]</cp:lastModifiedBy>
  <cp:lastPrinted>2020-03-10T16:33:48Z</cp:lastPrinted>
  <dcterms:created xsi:type="dcterms:W3CDTF">1999-06-24T14:43:44Z</dcterms:created>
  <dcterms:modified xsi:type="dcterms:W3CDTF">2020-03-26T20:06:18Z</dcterms:modified>
</cp:coreProperties>
</file>